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rrayarchitects.sharepoint.com/sites/arrayadvisors/Shared Documents/Pandemic Bed Model/Final Results/"/>
    </mc:Choice>
  </mc:AlternateContent>
  <xr:revisionPtr revIDLastSave="51" documentId="8_{7B0FB82E-ABB1-4603-935F-8B94989D0CC8}" xr6:coauthVersionLast="45" xr6:coauthVersionMax="45" xr10:uidLastSave="{CC7A396B-9A70-4CF0-AD48-270BE3734C08}"/>
  <bookViews>
    <workbookView xWindow="40920" yWindow="-120" windowWidth="29040" windowHeight="17640" tabRatio="736" xr2:uid="{59069C29-07D9-4D94-95EE-83134F515C37}"/>
  </bookViews>
  <sheets>
    <sheet name="Instructions" sheetId="14" r:id="rId1"/>
    <sheet name="1_MODEL INPUTS" sheetId="2" r:id="rId2"/>
    <sheet name="2_AVAILABLE BEDS BY DAY" sheetId="11" r:id="rId3"/>
    <sheet name="3_AVAILABLE BEDS BY DAY (graph)" sheetId="12" r:id="rId4"/>
    <sheet name="4_INFECTION MODEL (calc)" sheetId="4" r:id="rId5"/>
    <sheet name="5_ADMISSIONS MODEL (calc)" sheetId="1" r:id="rId6"/>
    <sheet name="ALL INPUTS BY STATE" sheetId="15" r:id="rId7"/>
    <sheet name="Cases by State" sheetId="73" r:id="rId8"/>
    <sheet name="Beds by State" sheetId="72" r:id="rId9"/>
    <sheet name="Types of Beds - US" sheetId="9" state="hidden" r:id="rId10"/>
  </sheets>
  <definedNames>
    <definedName name="_xlnm._FilterDatabase" localSheetId="1" hidden="1">'1_MODEL INPUTS'!$B$11:$H$40</definedName>
    <definedName name="_xlnm._FilterDatabase" localSheetId="6" hidden="1">'ALL INPUTS BY STATE'!$B$7:$H$7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5" l="1"/>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8" i="15"/>
  <c r="C11" i="15"/>
  <c r="C15" i="15"/>
  <c r="C19" i="15"/>
  <c r="C23" i="15"/>
  <c r="C27" i="15"/>
  <c r="C31" i="15"/>
  <c r="C32" i="15"/>
  <c r="C35" i="15"/>
  <c r="C36" i="15"/>
  <c r="C39" i="15"/>
  <c r="C40" i="15"/>
  <c r="C43" i="15"/>
  <c r="C44" i="15"/>
  <c r="C47" i="15"/>
  <c r="C48" i="15"/>
  <c r="C51" i="15"/>
  <c r="C52" i="15"/>
  <c r="C55" i="15"/>
  <c r="C56" i="15"/>
  <c r="C8" i="15"/>
  <c r="C5" i="15"/>
  <c r="C3" i="15"/>
  <c r="C12" i="15" s="1"/>
  <c r="C58" i="15" l="1"/>
  <c r="C54" i="15"/>
  <c r="C50" i="15"/>
  <c r="C46" i="15"/>
  <c r="C42" i="15"/>
  <c r="C38" i="15"/>
  <c r="C34" i="15"/>
  <c r="C30" i="15"/>
  <c r="C26" i="15"/>
  <c r="C22" i="15"/>
  <c r="C18" i="15"/>
  <c r="C14" i="15"/>
  <c r="C10" i="15"/>
  <c r="C57" i="15"/>
  <c r="C53" i="15"/>
  <c r="C49" i="15"/>
  <c r="C45" i="15"/>
  <c r="C41" i="15"/>
  <c r="C37" i="15"/>
  <c r="C33" i="15"/>
  <c r="C29" i="15"/>
  <c r="C25" i="15"/>
  <c r="C21" i="15"/>
  <c r="C17" i="15"/>
  <c r="C13" i="15"/>
  <c r="C9" i="15"/>
  <c r="C28" i="15"/>
  <c r="C24" i="15"/>
  <c r="C20" i="15"/>
  <c r="C16" i="15"/>
  <c r="I9" i="15" l="1"/>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 i="15" s="1"/>
  <c r="I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 i="15" s="1"/>
  <c r="H8" i="15"/>
  <c r="H7" i="72"/>
  <c r="H8" i="72"/>
  <c r="H9" i="72"/>
  <c r="H10" i="72"/>
  <c r="H11" i="72"/>
  <c r="H12" i="72"/>
  <c r="H13" i="72"/>
  <c r="H14" i="72"/>
  <c r="H15" i="72"/>
  <c r="H16" i="72"/>
  <c r="H17" i="72"/>
  <c r="H18" i="72"/>
  <c r="H19" i="72"/>
  <c r="H20" i="72"/>
  <c r="H21" i="72"/>
  <c r="H22" i="72"/>
  <c r="H23" i="72"/>
  <c r="H24" i="72"/>
  <c r="H25" i="72"/>
  <c r="H26" i="72"/>
  <c r="H27" i="72"/>
  <c r="H28" i="72"/>
  <c r="H29" i="72"/>
  <c r="H30" i="72"/>
  <c r="H31" i="72"/>
  <c r="H32" i="72"/>
  <c r="H33" i="72"/>
  <c r="H34" i="72"/>
  <c r="H35" i="72"/>
  <c r="H36" i="72"/>
  <c r="H37" i="72"/>
  <c r="H38" i="72"/>
  <c r="H39" i="72"/>
  <c r="H40" i="72"/>
  <c r="H41" i="72"/>
  <c r="H42" i="72"/>
  <c r="H43" i="72"/>
  <c r="H44" i="72"/>
  <c r="H45" i="72"/>
  <c r="H46" i="72"/>
  <c r="H47" i="72"/>
  <c r="H48" i="72"/>
  <c r="H49" i="72"/>
  <c r="H50" i="72"/>
  <c r="H51" i="72"/>
  <c r="H52" i="72"/>
  <c r="H53" i="72"/>
  <c r="H54" i="72"/>
  <c r="H55" i="72"/>
  <c r="H56" i="72"/>
  <c r="H57" i="72"/>
  <c r="H58" i="72"/>
  <c r="H59" i="72"/>
  <c r="H60" i="72"/>
  <c r="H61" i="72"/>
  <c r="C63" i="72"/>
  <c r="D63" i="72"/>
  <c r="E63" i="72"/>
  <c r="F63" i="72"/>
  <c r="H63" i="72" s="1"/>
  <c r="G63" i="72"/>
  <c r="C5" i="14" l="1"/>
  <c r="E36" i="2" l="1"/>
  <c r="E35" i="2"/>
  <c r="E34" i="2" l="1"/>
  <c r="H2" i="11" l="1"/>
  <c r="E18" i="2"/>
  <c r="E12" i="2" l="1"/>
  <c r="E16" i="2"/>
  <c r="E15" i="2"/>
  <c r="D5" i="15" l="1"/>
  <c r="E13" i="2" l="1"/>
  <c r="V10" i="1" l="1"/>
  <c r="V14" i="1"/>
  <c r="V18" i="1"/>
  <c r="V22" i="1"/>
  <c r="V26" i="1"/>
  <c r="V30" i="1"/>
  <c r="V34" i="1"/>
  <c r="V38" i="1"/>
  <c r="V42" i="1"/>
  <c r="V46" i="1"/>
  <c r="V50" i="1"/>
  <c r="V54" i="1"/>
  <c r="V58" i="1"/>
  <c r="V62" i="1"/>
  <c r="V66" i="1"/>
  <c r="V70" i="1"/>
  <c r="V74" i="1"/>
  <c r="V78" i="1"/>
  <c r="V82" i="1"/>
  <c r="V86" i="1"/>
  <c r="V90" i="1"/>
  <c r="V94" i="1"/>
  <c r="V98" i="1"/>
  <c r="V102" i="1"/>
  <c r="V106" i="1"/>
  <c r="V110" i="1"/>
  <c r="V114" i="1"/>
  <c r="V118" i="1"/>
  <c r="V122" i="1"/>
  <c r="V126" i="1"/>
  <c r="V130" i="1"/>
  <c r="V134" i="1"/>
  <c r="V138" i="1"/>
  <c r="V142" i="1"/>
  <c r="V146" i="1"/>
  <c r="V150" i="1"/>
  <c r="V154" i="1"/>
  <c r="V36" i="1"/>
  <c r="V72" i="1"/>
  <c r="V84" i="1"/>
  <c r="V96" i="1"/>
  <c r="V104" i="1"/>
  <c r="V120" i="1"/>
  <c r="V136" i="1"/>
  <c r="V140" i="1"/>
  <c r="V152" i="1"/>
  <c r="V9" i="1"/>
  <c r="V13" i="1"/>
  <c r="V17" i="1"/>
  <c r="V21" i="1"/>
  <c r="V25" i="1"/>
  <c r="V11" i="1"/>
  <c r="V15"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8" i="1"/>
  <c r="V12" i="1"/>
  <c r="V16" i="1"/>
  <c r="V24" i="1"/>
  <c r="V28" i="1"/>
  <c r="V32" i="1"/>
  <c r="V40" i="1"/>
  <c r="V48" i="1"/>
  <c r="V52" i="1"/>
  <c r="V60" i="1"/>
  <c r="V68" i="1"/>
  <c r="V76" i="1"/>
  <c r="V88" i="1"/>
  <c r="V100" i="1"/>
  <c r="V108" i="1"/>
  <c r="V116" i="1"/>
  <c r="V124" i="1"/>
  <c r="V132" i="1"/>
  <c r="V144" i="1"/>
  <c r="V156" i="1"/>
  <c r="V29" i="1"/>
  <c r="V33" i="1"/>
  <c r="V37" i="1"/>
  <c r="V41" i="1"/>
  <c r="V20" i="1"/>
  <c r="V44" i="1"/>
  <c r="V56" i="1"/>
  <c r="V64" i="1"/>
  <c r="V80" i="1"/>
  <c r="V92" i="1"/>
  <c r="V112" i="1"/>
  <c r="V128" i="1"/>
  <c r="V148" i="1"/>
  <c r="V53" i="1"/>
  <c r="V69" i="1"/>
  <c r="V85" i="1"/>
  <c r="V101" i="1"/>
  <c r="V117" i="1"/>
  <c r="V133" i="1"/>
  <c r="V149" i="1"/>
  <c r="V57" i="1"/>
  <c r="V73" i="1"/>
  <c r="V89" i="1"/>
  <c r="V105" i="1"/>
  <c r="V121" i="1"/>
  <c r="V137" i="1"/>
  <c r="V153" i="1"/>
  <c r="V45" i="1"/>
  <c r="V61" i="1"/>
  <c r="V77" i="1"/>
  <c r="V93" i="1"/>
  <c r="V109" i="1"/>
  <c r="V125" i="1"/>
  <c r="V141" i="1"/>
  <c r="V7" i="1"/>
  <c r="V49" i="1"/>
  <c r="V65" i="1"/>
  <c r="V81" i="1"/>
  <c r="V97" i="1"/>
  <c r="V113" i="1"/>
  <c r="V129" i="1"/>
  <c r="V145"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7" i="1"/>
  <c r="Q8" i="1"/>
  <c r="R8" i="1" s="1"/>
  <c r="Q9" i="1"/>
  <c r="R9" i="1" s="1"/>
  <c r="Q10" i="1"/>
  <c r="R10" i="1" s="1"/>
  <c r="Q11" i="1"/>
  <c r="R11" i="1" s="1"/>
  <c r="Q12" i="1"/>
  <c r="R12" i="1" s="1"/>
  <c r="Q13" i="1"/>
  <c r="R13" i="1" s="1"/>
  <c r="Q14" i="1"/>
  <c r="R14" i="1" s="1"/>
  <c r="Q15" i="1"/>
  <c r="R15" i="1" s="1"/>
  <c r="Q16" i="1"/>
  <c r="R16" i="1" s="1"/>
  <c r="Q17" i="1"/>
  <c r="R17" i="1" s="1"/>
  <c r="Q18" i="1"/>
  <c r="R18" i="1" s="1"/>
  <c r="Q19" i="1"/>
  <c r="R19" i="1" s="1"/>
  <c r="Q20" i="1"/>
  <c r="R20" i="1" s="1"/>
  <c r="Q21" i="1"/>
  <c r="R21" i="1" s="1"/>
  <c r="Q22" i="1"/>
  <c r="R22" i="1" s="1"/>
  <c r="Q23" i="1"/>
  <c r="R23" i="1" s="1"/>
  <c r="Q24" i="1"/>
  <c r="R24" i="1" s="1"/>
  <c r="Q25" i="1"/>
  <c r="R25" i="1" s="1"/>
  <c r="Q26" i="1"/>
  <c r="R26" i="1" s="1"/>
  <c r="Q27" i="1"/>
  <c r="R27"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45" i="1"/>
  <c r="R45" i="1" s="1"/>
  <c r="Q46" i="1"/>
  <c r="R46" i="1" s="1"/>
  <c r="Q47" i="1"/>
  <c r="R47" i="1" s="1"/>
  <c r="Q48" i="1"/>
  <c r="R48" i="1" s="1"/>
  <c r="Q49" i="1"/>
  <c r="R49" i="1" s="1"/>
  <c r="Q50" i="1"/>
  <c r="R50" i="1" s="1"/>
  <c r="Q51" i="1"/>
  <c r="R51" i="1" s="1"/>
  <c r="Q52" i="1"/>
  <c r="R52" i="1" s="1"/>
  <c r="Q53" i="1"/>
  <c r="R53" i="1" s="1"/>
  <c r="Q54" i="1"/>
  <c r="R54" i="1" s="1"/>
  <c r="Q55" i="1"/>
  <c r="R55" i="1" s="1"/>
  <c r="Q56" i="1"/>
  <c r="R56" i="1" s="1"/>
  <c r="Q57" i="1"/>
  <c r="R57" i="1" s="1"/>
  <c r="Q58" i="1"/>
  <c r="R58" i="1" s="1"/>
  <c r="Q59" i="1"/>
  <c r="R59" i="1" s="1"/>
  <c r="Q60" i="1"/>
  <c r="R60" i="1" s="1"/>
  <c r="Q61" i="1"/>
  <c r="R61" i="1" s="1"/>
  <c r="Q62" i="1"/>
  <c r="R62" i="1" s="1"/>
  <c r="Q63" i="1"/>
  <c r="R63" i="1" s="1"/>
  <c r="Q64" i="1"/>
  <c r="R64" i="1" s="1"/>
  <c r="Q65" i="1"/>
  <c r="R65" i="1" s="1"/>
  <c r="Q66" i="1"/>
  <c r="R66" i="1" s="1"/>
  <c r="Q67" i="1"/>
  <c r="R67" i="1" s="1"/>
  <c r="Q68" i="1"/>
  <c r="R68" i="1" s="1"/>
  <c r="Q69" i="1"/>
  <c r="R69" i="1" s="1"/>
  <c r="Q70" i="1"/>
  <c r="R70" i="1" s="1"/>
  <c r="Q71" i="1"/>
  <c r="R71" i="1" s="1"/>
  <c r="Q72" i="1"/>
  <c r="R72" i="1" s="1"/>
  <c r="Q73" i="1"/>
  <c r="R73" i="1" s="1"/>
  <c r="Q74" i="1"/>
  <c r="R74" i="1" s="1"/>
  <c r="Q75" i="1"/>
  <c r="R75" i="1" s="1"/>
  <c r="Q76" i="1"/>
  <c r="R76" i="1" s="1"/>
  <c r="Q77" i="1"/>
  <c r="R77" i="1" s="1"/>
  <c r="Q78" i="1"/>
  <c r="R78" i="1" s="1"/>
  <c r="Q79" i="1"/>
  <c r="R79" i="1" s="1"/>
  <c r="Q80" i="1"/>
  <c r="R80" i="1" s="1"/>
  <c r="Q81" i="1"/>
  <c r="R81" i="1" s="1"/>
  <c r="Q82" i="1"/>
  <c r="R82" i="1" s="1"/>
  <c r="Q83" i="1"/>
  <c r="R83" i="1" s="1"/>
  <c r="Q84" i="1"/>
  <c r="R84" i="1" s="1"/>
  <c r="Q85" i="1"/>
  <c r="R85" i="1" s="1"/>
  <c r="Q86" i="1"/>
  <c r="R86" i="1" s="1"/>
  <c r="Q87" i="1"/>
  <c r="R87" i="1" s="1"/>
  <c r="Q88" i="1"/>
  <c r="R88" i="1" s="1"/>
  <c r="Q89" i="1"/>
  <c r="R89" i="1" s="1"/>
  <c r="Q90" i="1"/>
  <c r="R90" i="1" s="1"/>
  <c r="Q91" i="1"/>
  <c r="R91" i="1" s="1"/>
  <c r="Q92" i="1"/>
  <c r="R92" i="1" s="1"/>
  <c r="Q93" i="1"/>
  <c r="R93" i="1" s="1"/>
  <c r="Q94" i="1"/>
  <c r="R94" i="1" s="1"/>
  <c r="Q95" i="1"/>
  <c r="R95" i="1" s="1"/>
  <c r="Q96" i="1"/>
  <c r="R96" i="1" s="1"/>
  <c r="Q97" i="1"/>
  <c r="R97" i="1" s="1"/>
  <c r="Q98" i="1"/>
  <c r="R98" i="1" s="1"/>
  <c r="Q99" i="1"/>
  <c r="R99" i="1" s="1"/>
  <c r="Q100" i="1"/>
  <c r="R100" i="1" s="1"/>
  <c r="Q101" i="1"/>
  <c r="R101" i="1" s="1"/>
  <c r="Q102" i="1"/>
  <c r="R102" i="1" s="1"/>
  <c r="Q103" i="1"/>
  <c r="R103" i="1" s="1"/>
  <c r="Q104" i="1"/>
  <c r="R104" i="1" s="1"/>
  <c r="Q105" i="1"/>
  <c r="R105" i="1" s="1"/>
  <c r="Q106" i="1"/>
  <c r="R106" i="1" s="1"/>
  <c r="Q107" i="1"/>
  <c r="R107" i="1" s="1"/>
  <c r="Q108" i="1"/>
  <c r="R108" i="1" s="1"/>
  <c r="Q109" i="1"/>
  <c r="R109" i="1" s="1"/>
  <c r="Q110" i="1"/>
  <c r="R110" i="1" s="1"/>
  <c r="Q111" i="1"/>
  <c r="R111" i="1" s="1"/>
  <c r="Q112" i="1"/>
  <c r="R112" i="1" s="1"/>
  <c r="Q113" i="1"/>
  <c r="R113" i="1" s="1"/>
  <c r="Q114" i="1"/>
  <c r="R114" i="1" s="1"/>
  <c r="Q115" i="1"/>
  <c r="R115" i="1" s="1"/>
  <c r="Q116" i="1"/>
  <c r="R116" i="1" s="1"/>
  <c r="Q117" i="1"/>
  <c r="R117" i="1" s="1"/>
  <c r="Q118" i="1"/>
  <c r="R118" i="1" s="1"/>
  <c r="Q119" i="1"/>
  <c r="R119" i="1" s="1"/>
  <c r="Q120" i="1"/>
  <c r="R120" i="1" s="1"/>
  <c r="Q121" i="1"/>
  <c r="R121" i="1" s="1"/>
  <c r="Q122" i="1"/>
  <c r="R122" i="1" s="1"/>
  <c r="Q123" i="1"/>
  <c r="R123" i="1" s="1"/>
  <c r="Q124" i="1"/>
  <c r="R124" i="1" s="1"/>
  <c r="Q125" i="1"/>
  <c r="R125" i="1" s="1"/>
  <c r="Q126" i="1"/>
  <c r="R126" i="1" s="1"/>
  <c r="Q127" i="1"/>
  <c r="R127" i="1" s="1"/>
  <c r="Q128" i="1"/>
  <c r="R128" i="1" s="1"/>
  <c r="Q129" i="1"/>
  <c r="R129" i="1" s="1"/>
  <c r="Q130" i="1"/>
  <c r="R130" i="1" s="1"/>
  <c r="Q131" i="1"/>
  <c r="R131" i="1" s="1"/>
  <c r="Q132" i="1"/>
  <c r="R132" i="1" s="1"/>
  <c r="Q133" i="1"/>
  <c r="R133" i="1" s="1"/>
  <c r="Q134" i="1"/>
  <c r="R134" i="1" s="1"/>
  <c r="Q135" i="1"/>
  <c r="R135" i="1" s="1"/>
  <c r="Q136" i="1"/>
  <c r="R136" i="1" s="1"/>
  <c r="Q137" i="1"/>
  <c r="R137" i="1" s="1"/>
  <c r="Q138" i="1"/>
  <c r="R138" i="1" s="1"/>
  <c r="Q139" i="1"/>
  <c r="R139" i="1" s="1"/>
  <c r="Q140" i="1"/>
  <c r="R140" i="1" s="1"/>
  <c r="Q141" i="1"/>
  <c r="R141" i="1" s="1"/>
  <c r="Q142" i="1"/>
  <c r="R142" i="1" s="1"/>
  <c r="Q143" i="1"/>
  <c r="R143" i="1" s="1"/>
  <c r="Q144" i="1"/>
  <c r="R144" i="1" s="1"/>
  <c r="Q145" i="1"/>
  <c r="R145" i="1" s="1"/>
  <c r="Q146" i="1"/>
  <c r="R146" i="1" s="1"/>
  <c r="Q147" i="1"/>
  <c r="R147" i="1" s="1"/>
  <c r="Q148" i="1"/>
  <c r="R148" i="1" s="1"/>
  <c r="Q149" i="1"/>
  <c r="R149" i="1" s="1"/>
  <c r="Q150" i="1"/>
  <c r="R150" i="1" s="1"/>
  <c r="Q151" i="1"/>
  <c r="R151" i="1" s="1"/>
  <c r="Q152" i="1"/>
  <c r="R152" i="1" s="1"/>
  <c r="Q153" i="1"/>
  <c r="R153" i="1" s="1"/>
  <c r="Q154" i="1"/>
  <c r="R154" i="1" s="1"/>
  <c r="Q155" i="1"/>
  <c r="R155" i="1" s="1"/>
  <c r="Q156" i="1"/>
  <c r="R156" i="1" s="1"/>
  <c r="Q7" i="1"/>
  <c r="R7" i="1" s="1"/>
  <c r="M8" i="1"/>
  <c r="N8" i="1" s="1"/>
  <c r="O8" i="1" s="1"/>
  <c r="M9" i="1"/>
  <c r="N9" i="1" s="1"/>
  <c r="O9" i="1" s="1"/>
  <c r="M10" i="1"/>
  <c r="N10" i="1" s="1"/>
  <c r="O10" i="1" s="1"/>
  <c r="M11" i="1"/>
  <c r="N11" i="1" s="1"/>
  <c r="O11" i="1" s="1"/>
  <c r="M12" i="1"/>
  <c r="N12" i="1" s="1"/>
  <c r="O12" i="1" s="1"/>
  <c r="M13" i="1"/>
  <c r="N13" i="1" s="1"/>
  <c r="O13" i="1" s="1"/>
  <c r="M14" i="1"/>
  <c r="N14" i="1" s="1"/>
  <c r="O14" i="1" s="1"/>
  <c r="M15" i="1"/>
  <c r="N15" i="1" s="1"/>
  <c r="O15" i="1" s="1"/>
  <c r="M16" i="1"/>
  <c r="N16" i="1" s="1"/>
  <c r="O16" i="1" s="1"/>
  <c r="M17" i="1"/>
  <c r="N17" i="1" s="1"/>
  <c r="O17" i="1" s="1"/>
  <c r="M18" i="1"/>
  <c r="N18" i="1" s="1"/>
  <c r="O18" i="1" s="1"/>
  <c r="M19" i="1"/>
  <c r="N19" i="1" s="1"/>
  <c r="O19" i="1" s="1"/>
  <c r="M20" i="1"/>
  <c r="N20" i="1" s="1"/>
  <c r="O20" i="1" s="1"/>
  <c r="M21" i="1"/>
  <c r="N21" i="1" s="1"/>
  <c r="O21" i="1" s="1"/>
  <c r="M22" i="1"/>
  <c r="N22" i="1" s="1"/>
  <c r="O22" i="1" s="1"/>
  <c r="M23" i="1"/>
  <c r="N23" i="1" s="1"/>
  <c r="O23" i="1" s="1"/>
  <c r="M24" i="1"/>
  <c r="N24" i="1" s="1"/>
  <c r="O24" i="1" s="1"/>
  <c r="M25" i="1"/>
  <c r="N25" i="1" s="1"/>
  <c r="O25" i="1" s="1"/>
  <c r="M26" i="1"/>
  <c r="N26" i="1" s="1"/>
  <c r="O26" i="1" s="1"/>
  <c r="M27" i="1"/>
  <c r="N27" i="1" s="1"/>
  <c r="O27" i="1" s="1"/>
  <c r="M28" i="1"/>
  <c r="N28" i="1" s="1"/>
  <c r="O28" i="1" s="1"/>
  <c r="M29" i="1"/>
  <c r="N29" i="1" s="1"/>
  <c r="O29" i="1" s="1"/>
  <c r="M30" i="1"/>
  <c r="N30" i="1" s="1"/>
  <c r="O30" i="1" s="1"/>
  <c r="M31" i="1"/>
  <c r="N31" i="1" s="1"/>
  <c r="O31" i="1" s="1"/>
  <c r="M32" i="1"/>
  <c r="N32" i="1" s="1"/>
  <c r="O32" i="1" s="1"/>
  <c r="M33" i="1"/>
  <c r="N33" i="1" s="1"/>
  <c r="O33" i="1" s="1"/>
  <c r="M34" i="1"/>
  <c r="N34" i="1" s="1"/>
  <c r="O34" i="1" s="1"/>
  <c r="M35" i="1"/>
  <c r="N35" i="1" s="1"/>
  <c r="O35" i="1" s="1"/>
  <c r="M36" i="1"/>
  <c r="N36" i="1" s="1"/>
  <c r="O36" i="1" s="1"/>
  <c r="M37" i="1"/>
  <c r="N37" i="1" s="1"/>
  <c r="O37" i="1" s="1"/>
  <c r="M38" i="1"/>
  <c r="N38" i="1" s="1"/>
  <c r="O38" i="1" s="1"/>
  <c r="M39" i="1"/>
  <c r="N39" i="1" s="1"/>
  <c r="O39" i="1" s="1"/>
  <c r="M40" i="1"/>
  <c r="N40" i="1" s="1"/>
  <c r="O40" i="1" s="1"/>
  <c r="M41" i="1"/>
  <c r="N41" i="1" s="1"/>
  <c r="O41" i="1" s="1"/>
  <c r="M42" i="1"/>
  <c r="N42" i="1" s="1"/>
  <c r="O42" i="1" s="1"/>
  <c r="M43" i="1"/>
  <c r="N43" i="1" s="1"/>
  <c r="O43" i="1" s="1"/>
  <c r="M44" i="1"/>
  <c r="N44" i="1" s="1"/>
  <c r="O44" i="1" s="1"/>
  <c r="M45" i="1"/>
  <c r="N45" i="1" s="1"/>
  <c r="O45" i="1" s="1"/>
  <c r="M46" i="1"/>
  <c r="N46" i="1" s="1"/>
  <c r="O46" i="1" s="1"/>
  <c r="M47" i="1"/>
  <c r="N47" i="1" s="1"/>
  <c r="O47" i="1" s="1"/>
  <c r="M48" i="1"/>
  <c r="N48" i="1" s="1"/>
  <c r="O48" i="1" s="1"/>
  <c r="M49" i="1"/>
  <c r="N49" i="1" s="1"/>
  <c r="O49" i="1" s="1"/>
  <c r="M50" i="1"/>
  <c r="N50" i="1" s="1"/>
  <c r="O50" i="1" s="1"/>
  <c r="M51" i="1"/>
  <c r="N51" i="1" s="1"/>
  <c r="O51" i="1" s="1"/>
  <c r="M52" i="1"/>
  <c r="N52" i="1" s="1"/>
  <c r="O52" i="1" s="1"/>
  <c r="M53" i="1"/>
  <c r="N53" i="1" s="1"/>
  <c r="O53" i="1" s="1"/>
  <c r="M54" i="1"/>
  <c r="N54" i="1" s="1"/>
  <c r="O54" i="1" s="1"/>
  <c r="M55" i="1"/>
  <c r="N55" i="1" s="1"/>
  <c r="O55" i="1" s="1"/>
  <c r="M56" i="1"/>
  <c r="N56" i="1" s="1"/>
  <c r="O56" i="1" s="1"/>
  <c r="M57" i="1"/>
  <c r="N57" i="1" s="1"/>
  <c r="O57" i="1" s="1"/>
  <c r="M58" i="1"/>
  <c r="N58" i="1" s="1"/>
  <c r="O58" i="1" s="1"/>
  <c r="M59" i="1"/>
  <c r="N59" i="1" s="1"/>
  <c r="O59" i="1" s="1"/>
  <c r="M60" i="1"/>
  <c r="N60" i="1" s="1"/>
  <c r="O60" i="1" s="1"/>
  <c r="M61" i="1"/>
  <c r="N61" i="1" s="1"/>
  <c r="O61" i="1" s="1"/>
  <c r="M62" i="1"/>
  <c r="N62" i="1" s="1"/>
  <c r="O62" i="1" s="1"/>
  <c r="M63" i="1"/>
  <c r="N63" i="1" s="1"/>
  <c r="O63" i="1" s="1"/>
  <c r="M64" i="1"/>
  <c r="N64" i="1" s="1"/>
  <c r="O64" i="1" s="1"/>
  <c r="M65" i="1"/>
  <c r="N65" i="1" s="1"/>
  <c r="O65" i="1" s="1"/>
  <c r="M66" i="1"/>
  <c r="N66" i="1" s="1"/>
  <c r="O66" i="1" s="1"/>
  <c r="M67" i="1"/>
  <c r="N67" i="1" s="1"/>
  <c r="O67" i="1" s="1"/>
  <c r="M68" i="1"/>
  <c r="N68" i="1" s="1"/>
  <c r="O68" i="1" s="1"/>
  <c r="M69" i="1"/>
  <c r="N69" i="1" s="1"/>
  <c r="O69" i="1" s="1"/>
  <c r="M70" i="1"/>
  <c r="N70" i="1" s="1"/>
  <c r="O70" i="1" s="1"/>
  <c r="M71" i="1"/>
  <c r="N71" i="1" s="1"/>
  <c r="O71" i="1" s="1"/>
  <c r="M72" i="1"/>
  <c r="N72" i="1" s="1"/>
  <c r="O72" i="1" s="1"/>
  <c r="M73" i="1"/>
  <c r="N73" i="1" s="1"/>
  <c r="O73" i="1" s="1"/>
  <c r="M74" i="1"/>
  <c r="N74" i="1" s="1"/>
  <c r="O74" i="1" s="1"/>
  <c r="M75" i="1"/>
  <c r="N75" i="1" s="1"/>
  <c r="O75" i="1" s="1"/>
  <c r="M76" i="1"/>
  <c r="N76" i="1" s="1"/>
  <c r="O76" i="1" s="1"/>
  <c r="M77" i="1"/>
  <c r="N77" i="1" s="1"/>
  <c r="O77" i="1" s="1"/>
  <c r="M78" i="1"/>
  <c r="N78" i="1" s="1"/>
  <c r="O78" i="1" s="1"/>
  <c r="M79" i="1"/>
  <c r="N79" i="1" s="1"/>
  <c r="O79" i="1" s="1"/>
  <c r="M80" i="1"/>
  <c r="N80" i="1" s="1"/>
  <c r="O80" i="1" s="1"/>
  <c r="M81" i="1"/>
  <c r="N81" i="1" s="1"/>
  <c r="O81" i="1" s="1"/>
  <c r="M82" i="1"/>
  <c r="N82" i="1" s="1"/>
  <c r="O82" i="1" s="1"/>
  <c r="M83" i="1"/>
  <c r="N83" i="1" s="1"/>
  <c r="O83" i="1" s="1"/>
  <c r="M84" i="1"/>
  <c r="N84" i="1" s="1"/>
  <c r="O84" i="1" s="1"/>
  <c r="M85" i="1"/>
  <c r="N85" i="1" s="1"/>
  <c r="O85" i="1" s="1"/>
  <c r="M86" i="1"/>
  <c r="N86" i="1" s="1"/>
  <c r="O86" i="1" s="1"/>
  <c r="M87" i="1"/>
  <c r="N87" i="1" s="1"/>
  <c r="O87" i="1" s="1"/>
  <c r="M88" i="1"/>
  <c r="N88" i="1" s="1"/>
  <c r="O88" i="1" s="1"/>
  <c r="M89" i="1"/>
  <c r="N89" i="1" s="1"/>
  <c r="O89" i="1" s="1"/>
  <c r="M90" i="1"/>
  <c r="N90" i="1" s="1"/>
  <c r="O90" i="1" s="1"/>
  <c r="M91" i="1"/>
  <c r="N91" i="1" s="1"/>
  <c r="O91" i="1" s="1"/>
  <c r="M92" i="1"/>
  <c r="N92" i="1" s="1"/>
  <c r="O92" i="1" s="1"/>
  <c r="M93" i="1"/>
  <c r="N93" i="1" s="1"/>
  <c r="O93" i="1" s="1"/>
  <c r="M94" i="1"/>
  <c r="N94" i="1" s="1"/>
  <c r="O94" i="1" s="1"/>
  <c r="M95" i="1"/>
  <c r="N95" i="1" s="1"/>
  <c r="O95" i="1" s="1"/>
  <c r="M96" i="1"/>
  <c r="N96" i="1" s="1"/>
  <c r="O96" i="1" s="1"/>
  <c r="M97" i="1"/>
  <c r="N97" i="1" s="1"/>
  <c r="O97" i="1" s="1"/>
  <c r="M98" i="1"/>
  <c r="N98" i="1" s="1"/>
  <c r="O98" i="1" s="1"/>
  <c r="M99" i="1"/>
  <c r="N99" i="1" s="1"/>
  <c r="O99" i="1" s="1"/>
  <c r="M100" i="1"/>
  <c r="N100" i="1" s="1"/>
  <c r="O100" i="1" s="1"/>
  <c r="M101" i="1"/>
  <c r="N101" i="1" s="1"/>
  <c r="O101" i="1" s="1"/>
  <c r="M102" i="1"/>
  <c r="N102" i="1" s="1"/>
  <c r="O102" i="1" s="1"/>
  <c r="M103" i="1"/>
  <c r="N103" i="1" s="1"/>
  <c r="O103" i="1" s="1"/>
  <c r="M104" i="1"/>
  <c r="N104" i="1" s="1"/>
  <c r="O104" i="1" s="1"/>
  <c r="M105" i="1"/>
  <c r="N105" i="1" s="1"/>
  <c r="O105" i="1" s="1"/>
  <c r="M106" i="1"/>
  <c r="N106" i="1" s="1"/>
  <c r="O106" i="1" s="1"/>
  <c r="M107" i="1"/>
  <c r="N107" i="1" s="1"/>
  <c r="O107" i="1" s="1"/>
  <c r="M108" i="1"/>
  <c r="N108" i="1" s="1"/>
  <c r="O108" i="1" s="1"/>
  <c r="M109" i="1"/>
  <c r="N109" i="1" s="1"/>
  <c r="O109" i="1" s="1"/>
  <c r="M110" i="1"/>
  <c r="N110" i="1" s="1"/>
  <c r="O110" i="1" s="1"/>
  <c r="M111" i="1"/>
  <c r="N111" i="1" s="1"/>
  <c r="O111" i="1" s="1"/>
  <c r="M112" i="1"/>
  <c r="N112" i="1" s="1"/>
  <c r="O112" i="1" s="1"/>
  <c r="M113" i="1"/>
  <c r="N113" i="1" s="1"/>
  <c r="O113" i="1" s="1"/>
  <c r="M114" i="1"/>
  <c r="N114" i="1" s="1"/>
  <c r="O114" i="1" s="1"/>
  <c r="M115" i="1"/>
  <c r="N115" i="1" s="1"/>
  <c r="O115" i="1" s="1"/>
  <c r="M116" i="1"/>
  <c r="N116" i="1" s="1"/>
  <c r="O116" i="1" s="1"/>
  <c r="M117" i="1"/>
  <c r="N117" i="1" s="1"/>
  <c r="O117" i="1" s="1"/>
  <c r="M118" i="1"/>
  <c r="N118" i="1" s="1"/>
  <c r="O118" i="1" s="1"/>
  <c r="M119" i="1"/>
  <c r="N119" i="1" s="1"/>
  <c r="O119" i="1" s="1"/>
  <c r="M120" i="1"/>
  <c r="N120" i="1" s="1"/>
  <c r="O120" i="1" s="1"/>
  <c r="M121" i="1"/>
  <c r="N121" i="1" s="1"/>
  <c r="O121" i="1" s="1"/>
  <c r="M122" i="1"/>
  <c r="N122" i="1" s="1"/>
  <c r="O122" i="1" s="1"/>
  <c r="M123" i="1"/>
  <c r="N123" i="1" s="1"/>
  <c r="O123" i="1" s="1"/>
  <c r="M124" i="1"/>
  <c r="N124" i="1" s="1"/>
  <c r="O124" i="1" s="1"/>
  <c r="M125" i="1"/>
  <c r="N125" i="1" s="1"/>
  <c r="O125" i="1" s="1"/>
  <c r="M126" i="1"/>
  <c r="N126" i="1" s="1"/>
  <c r="O126" i="1" s="1"/>
  <c r="M127" i="1"/>
  <c r="N127" i="1" s="1"/>
  <c r="O127" i="1" s="1"/>
  <c r="M128" i="1"/>
  <c r="N128" i="1" s="1"/>
  <c r="O128" i="1" s="1"/>
  <c r="M129" i="1"/>
  <c r="N129" i="1" s="1"/>
  <c r="O129" i="1" s="1"/>
  <c r="M130" i="1"/>
  <c r="N130" i="1" s="1"/>
  <c r="O130" i="1" s="1"/>
  <c r="M131" i="1"/>
  <c r="N131" i="1" s="1"/>
  <c r="O131" i="1" s="1"/>
  <c r="M132" i="1"/>
  <c r="N132" i="1" s="1"/>
  <c r="O132" i="1" s="1"/>
  <c r="M133" i="1"/>
  <c r="N133" i="1" s="1"/>
  <c r="O133" i="1" s="1"/>
  <c r="M134" i="1"/>
  <c r="N134" i="1" s="1"/>
  <c r="O134" i="1" s="1"/>
  <c r="M135" i="1"/>
  <c r="N135" i="1" s="1"/>
  <c r="O135" i="1" s="1"/>
  <c r="M136" i="1"/>
  <c r="N136" i="1" s="1"/>
  <c r="O136" i="1" s="1"/>
  <c r="M137" i="1"/>
  <c r="N137" i="1" s="1"/>
  <c r="O137" i="1" s="1"/>
  <c r="M138" i="1"/>
  <c r="N138" i="1" s="1"/>
  <c r="O138" i="1" s="1"/>
  <c r="M139" i="1"/>
  <c r="N139" i="1" s="1"/>
  <c r="O139" i="1" s="1"/>
  <c r="M140" i="1"/>
  <c r="N140" i="1" s="1"/>
  <c r="O140" i="1" s="1"/>
  <c r="M141" i="1"/>
  <c r="N141" i="1" s="1"/>
  <c r="O141" i="1" s="1"/>
  <c r="M142" i="1"/>
  <c r="N142" i="1" s="1"/>
  <c r="O142" i="1" s="1"/>
  <c r="M143" i="1"/>
  <c r="N143" i="1" s="1"/>
  <c r="O143" i="1" s="1"/>
  <c r="M144" i="1"/>
  <c r="N144" i="1" s="1"/>
  <c r="O144" i="1" s="1"/>
  <c r="M145" i="1"/>
  <c r="N145" i="1" s="1"/>
  <c r="O145" i="1" s="1"/>
  <c r="M146" i="1"/>
  <c r="N146" i="1" s="1"/>
  <c r="O146" i="1" s="1"/>
  <c r="M147" i="1"/>
  <c r="N147" i="1" s="1"/>
  <c r="O147" i="1" s="1"/>
  <c r="M148" i="1"/>
  <c r="N148" i="1" s="1"/>
  <c r="O148" i="1" s="1"/>
  <c r="M149" i="1"/>
  <c r="N149" i="1" s="1"/>
  <c r="O149" i="1" s="1"/>
  <c r="M150" i="1"/>
  <c r="N150" i="1" s="1"/>
  <c r="O150" i="1" s="1"/>
  <c r="M151" i="1"/>
  <c r="N151" i="1" s="1"/>
  <c r="O151" i="1" s="1"/>
  <c r="M152" i="1"/>
  <c r="N152" i="1" s="1"/>
  <c r="O152" i="1" s="1"/>
  <c r="M153" i="1"/>
  <c r="N153" i="1" s="1"/>
  <c r="O153" i="1" s="1"/>
  <c r="M154" i="1"/>
  <c r="N154" i="1" s="1"/>
  <c r="O154" i="1" s="1"/>
  <c r="M155" i="1"/>
  <c r="N155" i="1" s="1"/>
  <c r="O155" i="1" s="1"/>
  <c r="M156" i="1"/>
  <c r="N156" i="1" s="1"/>
  <c r="O156" i="1" s="1"/>
  <c r="M7" i="1"/>
  <c r="N7" i="1" l="1"/>
  <c r="O7" i="1" s="1"/>
  <c r="S7" i="1"/>
  <c r="U8" i="1" l="1"/>
  <c r="U12" i="1"/>
  <c r="U16" i="1"/>
  <c r="U20" i="1"/>
  <c r="U24" i="1"/>
  <c r="U28" i="1"/>
  <c r="U32" i="1"/>
  <c r="U36" i="1"/>
  <c r="U40" i="1"/>
  <c r="U44" i="1"/>
  <c r="U48" i="1"/>
  <c r="U52" i="1"/>
  <c r="U56" i="1"/>
  <c r="U60" i="1"/>
  <c r="U64" i="1"/>
  <c r="U68" i="1"/>
  <c r="U72" i="1"/>
  <c r="U76" i="1"/>
  <c r="U80" i="1"/>
  <c r="U84" i="1"/>
  <c r="U88" i="1"/>
  <c r="U92" i="1"/>
  <c r="U96" i="1"/>
  <c r="U100" i="1"/>
  <c r="U104" i="1"/>
  <c r="U108" i="1"/>
  <c r="U112" i="1"/>
  <c r="U116" i="1"/>
  <c r="U120" i="1"/>
  <c r="U124" i="1"/>
  <c r="U128" i="1"/>
  <c r="U132" i="1"/>
  <c r="U136" i="1"/>
  <c r="U140" i="1"/>
  <c r="U144" i="1"/>
  <c r="U148" i="1"/>
  <c r="U152" i="1"/>
  <c r="U156" i="1"/>
  <c r="U14" i="1"/>
  <c r="U18" i="1"/>
  <c r="U26" i="1"/>
  <c r="U30" i="1"/>
  <c r="U42" i="1"/>
  <c r="U54" i="1"/>
  <c r="U66" i="1"/>
  <c r="U82" i="1"/>
  <c r="U94" i="1"/>
  <c r="U102" i="1"/>
  <c r="U114" i="1"/>
  <c r="U122" i="1"/>
  <c r="U130" i="1"/>
  <c r="U138" i="1"/>
  <c r="U150" i="1"/>
  <c r="U9" i="1"/>
  <c r="U13" i="1"/>
  <c r="U17" i="1"/>
  <c r="U21" i="1"/>
  <c r="U25" i="1"/>
  <c r="U29" i="1"/>
  <c r="U33" i="1"/>
  <c r="U37" i="1"/>
  <c r="U41" i="1"/>
  <c r="U45" i="1"/>
  <c r="U49" i="1"/>
  <c r="U53" i="1"/>
  <c r="U57" i="1"/>
  <c r="U61" i="1"/>
  <c r="U65" i="1"/>
  <c r="U69" i="1"/>
  <c r="U73" i="1"/>
  <c r="U77" i="1"/>
  <c r="U81" i="1"/>
  <c r="U85" i="1"/>
  <c r="U89" i="1"/>
  <c r="U93" i="1"/>
  <c r="U97" i="1"/>
  <c r="U101" i="1"/>
  <c r="U105" i="1"/>
  <c r="U109" i="1"/>
  <c r="U113" i="1"/>
  <c r="U117" i="1"/>
  <c r="U121" i="1"/>
  <c r="U125" i="1"/>
  <c r="U129" i="1"/>
  <c r="U133" i="1"/>
  <c r="U137" i="1"/>
  <c r="U141" i="1"/>
  <c r="U145" i="1"/>
  <c r="U149" i="1"/>
  <c r="U153" i="1"/>
  <c r="U7" i="1"/>
  <c r="W7" i="1" s="1"/>
  <c r="D8" i="11" s="1"/>
  <c r="E8" i="11" s="1"/>
  <c r="U34" i="1"/>
  <c r="U46" i="1"/>
  <c r="U50" i="1"/>
  <c r="U58" i="1"/>
  <c r="U70" i="1"/>
  <c r="U78" i="1"/>
  <c r="U90" i="1"/>
  <c r="U98" i="1"/>
  <c r="U110" i="1"/>
  <c r="U126" i="1"/>
  <c r="U134" i="1"/>
  <c r="U142" i="1"/>
  <c r="U154" i="1"/>
  <c r="U10" i="1"/>
  <c r="U22" i="1"/>
  <c r="U38" i="1"/>
  <c r="U62" i="1"/>
  <c r="U74" i="1"/>
  <c r="U86" i="1"/>
  <c r="U106" i="1"/>
  <c r="U118" i="1"/>
  <c r="U146" i="1"/>
  <c r="U15" i="1"/>
  <c r="U31" i="1"/>
  <c r="U47" i="1"/>
  <c r="U63" i="1"/>
  <c r="U79" i="1"/>
  <c r="U95" i="1"/>
  <c r="U111" i="1"/>
  <c r="U127" i="1"/>
  <c r="U143" i="1"/>
  <c r="U19" i="1"/>
  <c r="U35" i="1"/>
  <c r="U51" i="1"/>
  <c r="U67" i="1"/>
  <c r="U83" i="1"/>
  <c r="U99" i="1"/>
  <c r="U115" i="1"/>
  <c r="U131" i="1"/>
  <c r="U147" i="1"/>
  <c r="U23" i="1"/>
  <c r="U39" i="1"/>
  <c r="U55" i="1"/>
  <c r="U71" i="1"/>
  <c r="U87" i="1"/>
  <c r="U103" i="1"/>
  <c r="U119" i="1"/>
  <c r="U135" i="1"/>
  <c r="U151" i="1"/>
  <c r="U11" i="1"/>
  <c r="U27" i="1"/>
  <c r="U43" i="1"/>
  <c r="U59" i="1"/>
  <c r="U75" i="1"/>
  <c r="U91" i="1"/>
  <c r="U107" i="1"/>
  <c r="U123" i="1"/>
  <c r="U139" i="1"/>
  <c r="U155" i="1"/>
  <c r="E40" i="2"/>
  <c r="C20" i="9" l="1"/>
  <c r="C5" i="4"/>
  <c r="D12" i="4" s="1"/>
  <c r="E12" i="4" s="1"/>
  <c r="C4" i="4"/>
  <c r="C8" i="4"/>
  <c r="C6" i="4"/>
  <c r="C9" i="4"/>
  <c r="C7" i="4" l="1"/>
  <c r="D40" i="4" s="1"/>
  <c r="D7" i="1"/>
  <c r="F12" i="4"/>
  <c r="I12" i="4" s="1"/>
  <c r="B12" i="4"/>
  <c r="B13" i="4" s="1"/>
  <c r="D16" i="4"/>
  <c r="D20" i="4"/>
  <c r="F20" i="4" s="1"/>
  <c r="I20" i="4" s="1"/>
  <c r="D36" i="4"/>
  <c r="F36" i="4" s="1"/>
  <c r="I36" i="4" s="1"/>
  <c r="D48" i="4"/>
  <c r="F48" i="4" s="1"/>
  <c r="I48" i="4" s="1"/>
  <c r="D52" i="4"/>
  <c r="F52" i="4" s="1"/>
  <c r="I52" i="4" s="1"/>
  <c r="D60" i="4"/>
  <c r="F60" i="4" s="1"/>
  <c r="I60" i="4" s="1"/>
  <c r="D68" i="4"/>
  <c r="F68" i="4" s="1"/>
  <c r="I68" i="4" s="1"/>
  <c r="D76" i="4"/>
  <c r="D80" i="4"/>
  <c r="F80" i="4" s="1"/>
  <c r="I80" i="4" s="1"/>
  <c r="D92" i="4"/>
  <c r="D96" i="4"/>
  <c r="F96" i="4" s="1"/>
  <c r="I96" i="4" s="1"/>
  <c r="D100" i="4"/>
  <c r="F100" i="4" s="1"/>
  <c r="I100" i="4" s="1"/>
  <c r="D112" i="4"/>
  <c r="F112" i="4" s="1"/>
  <c r="I112" i="4" s="1"/>
  <c r="D116" i="4"/>
  <c r="F116" i="4" s="1"/>
  <c r="I116" i="4" s="1"/>
  <c r="D17" i="4"/>
  <c r="F17" i="4" s="1"/>
  <c r="I17" i="4" s="1"/>
  <c r="D27" i="4"/>
  <c r="F27" i="4" s="1"/>
  <c r="I27" i="4" s="1"/>
  <c r="D38" i="4"/>
  <c r="F38" i="4" s="1"/>
  <c r="I38" i="4" s="1"/>
  <c r="D43" i="4"/>
  <c r="F43" i="4" s="1"/>
  <c r="I43" i="4" s="1"/>
  <c r="D59" i="4"/>
  <c r="F59" i="4" s="1"/>
  <c r="I59" i="4" s="1"/>
  <c r="D65" i="4"/>
  <c r="D70" i="4"/>
  <c r="D86" i="4"/>
  <c r="F86" i="4" s="1"/>
  <c r="I86" i="4" s="1"/>
  <c r="D91" i="4"/>
  <c r="F91" i="4" s="1"/>
  <c r="I91" i="4" s="1"/>
  <c r="D102" i="4"/>
  <c r="F102" i="4" s="1"/>
  <c r="I102" i="4" s="1"/>
  <c r="D113" i="4"/>
  <c r="D123" i="4"/>
  <c r="D127" i="4"/>
  <c r="F127" i="4" s="1"/>
  <c r="I127" i="4" s="1"/>
  <c r="D139" i="4"/>
  <c r="D143" i="4"/>
  <c r="F143" i="4" s="1"/>
  <c r="I143" i="4" s="1"/>
  <c r="D147" i="4"/>
  <c r="D159" i="4"/>
  <c r="F159" i="4" s="1"/>
  <c r="I159" i="4" s="1"/>
  <c r="D163" i="4"/>
  <c r="F163" i="4" s="1"/>
  <c r="I163" i="4" s="1"/>
  <c r="D171" i="4"/>
  <c r="F171" i="4" s="1"/>
  <c r="I171" i="4" s="1"/>
  <c r="D179" i="4"/>
  <c r="F179" i="4" s="1"/>
  <c r="I179" i="4" s="1"/>
  <c r="D187" i="4"/>
  <c r="F187" i="4" s="1"/>
  <c r="I187" i="4" s="1"/>
  <c r="D191" i="4"/>
  <c r="F191" i="4" s="1"/>
  <c r="I191" i="4" s="1"/>
  <c r="D203" i="4"/>
  <c r="F203" i="4" s="1"/>
  <c r="I203" i="4" s="1"/>
  <c r="D18" i="4"/>
  <c r="F18" i="4" s="1"/>
  <c r="I18" i="4" s="1"/>
  <c r="D23" i="4"/>
  <c r="D39" i="4"/>
  <c r="F39" i="4" s="1"/>
  <c r="I39" i="4" s="1"/>
  <c r="D45" i="4"/>
  <c r="F45" i="4" s="1"/>
  <c r="I45" i="4" s="1"/>
  <c r="D55" i="4"/>
  <c r="F55" i="4" s="1"/>
  <c r="I55" i="4" s="1"/>
  <c r="D66" i="4"/>
  <c r="D77" i="4"/>
  <c r="D82" i="4"/>
  <c r="F82" i="4" s="1"/>
  <c r="I82" i="4" s="1"/>
  <c r="D98" i="4"/>
  <c r="F98" i="4" s="1"/>
  <c r="I98" i="4" s="1"/>
  <c r="D103" i="4"/>
  <c r="F103" i="4" s="1"/>
  <c r="I103" i="4" s="1"/>
  <c r="D109" i="4"/>
  <c r="F109" i="4" s="1"/>
  <c r="I109" i="4" s="1"/>
  <c r="D124" i="4"/>
  <c r="F124" i="4" s="1"/>
  <c r="I124" i="4" s="1"/>
  <c r="D128" i="4"/>
  <c r="F128" i="4" s="1"/>
  <c r="I128" i="4" s="1"/>
  <c r="D136" i="4"/>
  <c r="D144" i="4"/>
  <c r="F144" i="4" s="1"/>
  <c r="I144" i="4" s="1"/>
  <c r="D152" i="4"/>
  <c r="F152" i="4" s="1"/>
  <c r="I152" i="4" s="1"/>
  <c r="D156" i="4"/>
  <c r="F156" i="4" s="1"/>
  <c r="I156" i="4" s="1"/>
  <c r="D168" i="4"/>
  <c r="D172" i="4"/>
  <c r="F172" i="4" s="1"/>
  <c r="I172" i="4" s="1"/>
  <c r="D176" i="4"/>
  <c r="D188" i="4"/>
  <c r="F188" i="4" s="1"/>
  <c r="I188" i="4" s="1"/>
  <c r="D192" i="4"/>
  <c r="D19" i="4"/>
  <c r="D41" i="4"/>
  <c r="F41" i="4" s="1"/>
  <c r="I41" i="4" s="1"/>
  <c r="D62" i="4"/>
  <c r="D73" i="4"/>
  <c r="F73" i="4" s="1"/>
  <c r="I73" i="4" s="1"/>
  <c r="D105" i="4"/>
  <c r="F105" i="4" s="1"/>
  <c r="I105" i="4" s="1"/>
  <c r="D115" i="4"/>
  <c r="F115" i="4" s="1"/>
  <c r="I115" i="4" s="1"/>
  <c r="D125" i="4"/>
  <c r="D149" i="4"/>
  <c r="F149" i="4" s="1"/>
  <c r="I149" i="4" s="1"/>
  <c r="D157" i="4"/>
  <c r="D173" i="4"/>
  <c r="D189" i="4"/>
  <c r="D202" i="4"/>
  <c r="F202" i="4" s="1"/>
  <c r="I202" i="4" s="1"/>
  <c r="D207" i="4"/>
  <c r="F207" i="4" s="1"/>
  <c r="I207" i="4" s="1"/>
  <c r="D219" i="4"/>
  <c r="F219" i="4" s="1"/>
  <c r="I219" i="4" s="1"/>
  <c r="D223" i="4"/>
  <c r="F223" i="4" s="1"/>
  <c r="I223" i="4" s="1"/>
  <c r="D227" i="4"/>
  <c r="F227" i="4" s="1"/>
  <c r="I227" i="4" s="1"/>
  <c r="D239" i="4"/>
  <c r="F239" i="4" s="1"/>
  <c r="I239" i="4" s="1"/>
  <c r="D243" i="4"/>
  <c r="F243" i="4" s="1"/>
  <c r="I243" i="4" s="1"/>
  <c r="D31" i="4"/>
  <c r="F31" i="4" s="1"/>
  <c r="I31" i="4" s="1"/>
  <c r="D53" i="4"/>
  <c r="D74" i="4"/>
  <c r="F74" i="4" s="1"/>
  <c r="I74" i="4" s="1"/>
  <c r="D85" i="4"/>
  <c r="F85" i="4" s="1"/>
  <c r="I85" i="4" s="1"/>
  <c r="D117" i="4"/>
  <c r="D126" i="4"/>
  <c r="F126" i="4" s="1"/>
  <c r="I126" i="4" s="1"/>
  <c r="D134" i="4"/>
  <c r="F134" i="4" s="1"/>
  <c r="I134" i="4" s="1"/>
  <c r="D158" i="4"/>
  <c r="F158" i="4" s="1"/>
  <c r="I158" i="4" s="1"/>
  <c r="D166" i="4"/>
  <c r="F166" i="4" s="1"/>
  <c r="I166" i="4" s="1"/>
  <c r="D182" i="4"/>
  <c r="D198" i="4"/>
  <c r="F198" i="4" s="1"/>
  <c r="I198" i="4" s="1"/>
  <c r="D208" i="4"/>
  <c r="F208" i="4" s="1"/>
  <c r="I208" i="4" s="1"/>
  <c r="D212" i="4"/>
  <c r="F212" i="4" s="1"/>
  <c r="I212" i="4" s="1"/>
  <c r="D224" i="4"/>
  <c r="F224" i="4" s="1"/>
  <c r="I224" i="4" s="1"/>
  <c r="D228" i="4"/>
  <c r="F228" i="4" s="1"/>
  <c r="I228" i="4" s="1"/>
  <c r="D232" i="4"/>
  <c r="F232" i="4" s="1"/>
  <c r="I232" i="4" s="1"/>
  <c r="D13" i="4"/>
  <c r="E13" i="4" s="1"/>
  <c r="D8" i="1" s="1"/>
  <c r="D25" i="4"/>
  <c r="F25" i="4" s="1"/>
  <c r="I25" i="4" s="1"/>
  <c r="D67" i="4"/>
  <c r="D110" i="4"/>
  <c r="D145" i="4"/>
  <c r="D161" i="4"/>
  <c r="F161" i="4" s="1"/>
  <c r="I161" i="4" s="1"/>
  <c r="D205" i="4"/>
  <c r="D213" i="4"/>
  <c r="D221" i="4"/>
  <c r="F221" i="4" s="1"/>
  <c r="I221" i="4" s="1"/>
  <c r="D14" i="4"/>
  <c r="D57" i="4"/>
  <c r="F57" i="4" s="1"/>
  <c r="I57" i="4" s="1"/>
  <c r="D121" i="4"/>
  <c r="D169" i="4"/>
  <c r="F169" i="4" s="1"/>
  <c r="I169" i="4" s="1"/>
  <c r="D217" i="4"/>
  <c r="D233" i="4"/>
  <c r="F233" i="4" s="1"/>
  <c r="I233" i="4" s="1"/>
  <c r="D58" i="4"/>
  <c r="D101" i="4"/>
  <c r="F101" i="4" s="1"/>
  <c r="I101" i="4" s="1"/>
  <c r="D138" i="4"/>
  <c r="D218" i="4"/>
  <c r="F218" i="4" s="1"/>
  <c r="I218" i="4" s="1"/>
  <c r="D234" i="4"/>
  <c r="D47" i="4"/>
  <c r="D90" i="4"/>
  <c r="D130" i="4"/>
  <c r="F130" i="4" s="1"/>
  <c r="I130" i="4" s="1"/>
  <c r="D146" i="4"/>
  <c r="F146" i="4" s="1"/>
  <c r="I146" i="4" s="1"/>
  <c r="D194" i="4"/>
  <c r="F194" i="4" s="1"/>
  <c r="I194" i="4" s="1"/>
  <c r="D206" i="4"/>
  <c r="F206" i="4" s="1"/>
  <c r="I206" i="4" s="1"/>
  <c r="D214" i="4"/>
  <c r="D238" i="4"/>
  <c r="F238" i="4" s="1"/>
  <c r="I238" i="4" s="1"/>
  <c r="D35" i="4"/>
  <c r="F35" i="4" s="1"/>
  <c r="I35" i="4" s="1"/>
  <c r="D153" i="4"/>
  <c r="D209" i="4"/>
  <c r="F209" i="4" s="1"/>
  <c r="I209" i="4" s="1"/>
  <c r="D37" i="4"/>
  <c r="D79" i="4"/>
  <c r="F79" i="4" s="1"/>
  <c r="I79" i="4" s="1"/>
  <c r="D186" i="4"/>
  <c r="F186" i="4" s="1"/>
  <c r="I186" i="4" s="1"/>
  <c r="D210" i="4"/>
  <c r="F210" i="4" s="1"/>
  <c r="I210" i="4" s="1"/>
  <c r="D226" i="4"/>
  <c r="F226" i="4" s="1"/>
  <c r="I226" i="4" s="1"/>
  <c r="E213" i="4" l="1"/>
  <c r="E53" i="4"/>
  <c r="D48" i="1" s="1"/>
  <c r="D122" i="4"/>
  <c r="F122" i="4" s="1"/>
  <c r="I122" i="4" s="1"/>
  <c r="D185" i="4"/>
  <c r="F185" i="4" s="1"/>
  <c r="I185" i="4" s="1"/>
  <c r="D230" i="4"/>
  <c r="F230" i="4" s="1"/>
  <c r="I230" i="4" s="1"/>
  <c r="D162" i="4"/>
  <c r="F162" i="4" s="1"/>
  <c r="I162" i="4" s="1"/>
  <c r="D69" i="4"/>
  <c r="F69" i="4" s="1"/>
  <c r="I69" i="4" s="1"/>
  <c r="D201" i="4"/>
  <c r="F201" i="4" s="1"/>
  <c r="I201" i="4" s="1"/>
  <c r="D241" i="4"/>
  <c r="F241" i="4" s="1"/>
  <c r="I241" i="4" s="1"/>
  <c r="D137" i="4"/>
  <c r="F137" i="4" s="1"/>
  <c r="I137" i="4" s="1"/>
  <c r="D237" i="4"/>
  <c r="E238" i="4" s="1"/>
  <c r="D177" i="4"/>
  <c r="E177" i="4" s="1"/>
  <c r="D89" i="4"/>
  <c r="F89" i="4" s="1"/>
  <c r="I89" i="4" s="1"/>
  <c r="D240" i="4"/>
  <c r="D216" i="4"/>
  <c r="F216" i="4" s="1"/>
  <c r="I216" i="4" s="1"/>
  <c r="D190" i="4"/>
  <c r="F190" i="4" s="1"/>
  <c r="I190" i="4" s="1"/>
  <c r="D150" i="4"/>
  <c r="E150" i="4" s="1"/>
  <c r="D145" i="1" s="1"/>
  <c r="D95" i="4"/>
  <c r="F95" i="4" s="1"/>
  <c r="I95" i="4" s="1"/>
  <c r="D42" i="4"/>
  <c r="F42" i="4" s="1"/>
  <c r="I42" i="4" s="1"/>
  <c r="D235" i="4"/>
  <c r="E235" i="4" s="1"/>
  <c r="D211" i="4"/>
  <c r="E211" i="4" s="1"/>
  <c r="D181" i="4"/>
  <c r="F181" i="4" s="1"/>
  <c r="I181" i="4" s="1"/>
  <c r="D141" i="4"/>
  <c r="F141" i="4" s="1"/>
  <c r="I141" i="4" s="1"/>
  <c r="D83" i="4"/>
  <c r="E83" i="4" s="1"/>
  <c r="D78" i="1" s="1"/>
  <c r="D30" i="4"/>
  <c r="F30" i="4" s="1"/>
  <c r="I30" i="4" s="1"/>
  <c r="D184" i="4"/>
  <c r="D160" i="4"/>
  <c r="E161" i="4" s="1"/>
  <c r="D156" i="1" s="1"/>
  <c r="D140" i="4"/>
  <c r="F140" i="4" s="1"/>
  <c r="I140" i="4" s="1"/>
  <c r="D119" i="4"/>
  <c r="F119" i="4" s="1"/>
  <c r="I119" i="4" s="1"/>
  <c r="D87" i="4"/>
  <c r="E87" i="4" s="1"/>
  <c r="D82" i="1" s="1"/>
  <c r="D61" i="4"/>
  <c r="F61" i="4" s="1"/>
  <c r="I61" i="4" s="1"/>
  <c r="D34" i="4"/>
  <c r="F34" i="4" s="1"/>
  <c r="I34" i="4" s="1"/>
  <c r="D195" i="4"/>
  <c r="F195" i="4" s="1"/>
  <c r="I195" i="4" s="1"/>
  <c r="D175" i="4"/>
  <c r="F175" i="4" s="1"/>
  <c r="I175" i="4" s="1"/>
  <c r="D155" i="4"/>
  <c r="F155" i="4" s="1"/>
  <c r="I155" i="4" s="1"/>
  <c r="D131" i="4"/>
  <c r="F131" i="4" s="1"/>
  <c r="I131" i="4" s="1"/>
  <c r="D107" i="4"/>
  <c r="F107" i="4" s="1"/>
  <c r="I107" i="4" s="1"/>
  <c r="D81" i="4"/>
  <c r="F81" i="4" s="1"/>
  <c r="I81" i="4" s="1"/>
  <c r="D49" i="4"/>
  <c r="D22" i="4"/>
  <c r="F22" i="4" s="1"/>
  <c r="I22" i="4" s="1"/>
  <c r="D108" i="4"/>
  <c r="E108" i="4" s="1"/>
  <c r="D103" i="1" s="1"/>
  <c r="D84" i="4"/>
  <c r="F84" i="4" s="1"/>
  <c r="I84" i="4" s="1"/>
  <c r="D64" i="4"/>
  <c r="F64" i="4" s="1"/>
  <c r="I64" i="4" s="1"/>
  <c r="D44" i="4"/>
  <c r="E45" i="4" s="1"/>
  <c r="D40" i="1" s="1"/>
  <c r="D242" i="4"/>
  <c r="E242" i="4" s="1"/>
  <c r="D154" i="4"/>
  <c r="F154" i="4" s="1"/>
  <c r="I154" i="4" s="1"/>
  <c r="D225" i="4"/>
  <c r="F225" i="4" s="1"/>
  <c r="I225" i="4" s="1"/>
  <c r="D99" i="4"/>
  <c r="F99" i="4" s="1"/>
  <c r="I99" i="4" s="1"/>
  <c r="D222" i="4"/>
  <c r="E222" i="4" s="1"/>
  <c r="D178" i="4"/>
  <c r="D111" i="4"/>
  <c r="E111" i="4" s="1"/>
  <c r="D106" i="1" s="1"/>
  <c r="D26" i="4"/>
  <c r="F26" i="4" s="1"/>
  <c r="I26" i="4" s="1"/>
  <c r="D170" i="4"/>
  <c r="F170" i="4" s="1"/>
  <c r="I170" i="4" s="1"/>
  <c r="D15" i="4"/>
  <c r="E15" i="4" s="1"/>
  <c r="D10" i="1" s="1"/>
  <c r="D200" i="4"/>
  <c r="F200" i="4" s="1"/>
  <c r="I200" i="4" s="1"/>
  <c r="D78" i="4"/>
  <c r="F78" i="4" s="1"/>
  <c r="I78" i="4" s="1"/>
  <c r="D229" i="4"/>
  <c r="E229" i="4" s="1"/>
  <c r="D193" i="4"/>
  <c r="E193" i="4" s="1"/>
  <c r="D129" i="4"/>
  <c r="E129" i="4" s="1"/>
  <c r="D124" i="1" s="1"/>
  <c r="D46" i="4"/>
  <c r="E46" i="4" s="1"/>
  <c r="D41" i="1" s="1"/>
  <c r="D236" i="4"/>
  <c r="F236" i="4" s="1"/>
  <c r="I236" i="4" s="1"/>
  <c r="D220" i="4"/>
  <c r="F220" i="4" s="1"/>
  <c r="I220" i="4" s="1"/>
  <c r="D204" i="4"/>
  <c r="F204" i="4" s="1"/>
  <c r="I204" i="4" s="1"/>
  <c r="D174" i="4"/>
  <c r="F174" i="4" s="1"/>
  <c r="I174" i="4" s="1"/>
  <c r="D142" i="4"/>
  <c r="F142" i="4" s="1"/>
  <c r="I142" i="4" s="1"/>
  <c r="D106" i="4"/>
  <c r="F106" i="4" s="1"/>
  <c r="I106" i="4" s="1"/>
  <c r="D63" i="4"/>
  <c r="F63" i="4" s="1"/>
  <c r="I63" i="4" s="1"/>
  <c r="D21" i="4"/>
  <c r="E21" i="4" s="1"/>
  <c r="D16" i="1" s="1"/>
  <c r="D231" i="4"/>
  <c r="F231" i="4" s="1"/>
  <c r="I231" i="4" s="1"/>
  <c r="D215" i="4"/>
  <c r="E215" i="4" s="1"/>
  <c r="D197" i="4"/>
  <c r="D165" i="4"/>
  <c r="F165" i="4" s="1"/>
  <c r="I165" i="4" s="1"/>
  <c r="D133" i="4"/>
  <c r="F133" i="4" s="1"/>
  <c r="I133" i="4" s="1"/>
  <c r="D94" i="4"/>
  <c r="F94" i="4" s="1"/>
  <c r="I94" i="4" s="1"/>
  <c r="D51" i="4"/>
  <c r="F51" i="4" s="1"/>
  <c r="I51" i="4" s="1"/>
  <c r="D196" i="4"/>
  <c r="F196" i="4" s="1"/>
  <c r="I196" i="4" s="1"/>
  <c r="D180" i="4"/>
  <c r="E180" i="4" s="1"/>
  <c r="D164" i="4"/>
  <c r="E164" i="4" s="1"/>
  <c r="D148" i="4"/>
  <c r="E149" i="4" s="1"/>
  <c r="D144" i="1" s="1"/>
  <c r="D132" i="4"/>
  <c r="E132" i="4" s="1"/>
  <c r="D127" i="1" s="1"/>
  <c r="D114" i="4"/>
  <c r="E114" i="4" s="1"/>
  <c r="D109" i="1" s="1"/>
  <c r="D93" i="4"/>
  <c r="F93" i="4" s="1"/>
  <c r="I93" i="4" s="1"/>
  <c r="D71" i="4"/>
  <c r="E71" i="4" s="1"/>
  <c r="D66" i="1" s="1"/>
  <c r="D50" i="4"/>
  <c r="F50" i="4" s="1"/>
  <c r="I50" i="4" s="1"/>
  <c r="D29" i="4"/>
  <c r="F29" i="4" s="1"/>
  <c r="I29" i="4" s="1"/>
  <c r="D199" i="4"/>
  <c r="F199" i="4" s="1"/>
  <c r="I199" i="4" s="1"/>
  <c r="D183" i="4"/>
  <c r="F183" i="4" s="1"/>
  <c r="I183" i="4" s="1"/>
  <c r="D167" i="4"/>
  <c r="E167" i="4" s="1"/>
  <c r="D151" i="4"/>
  <c r="F151" i="4" s="1"/>
  <c r="I151" i="4" s="1"/>
  <c r="D135" i="4"/>
  <c r="E135" i="4" s="1"/>
  <c r="D130" i="1" s="1"/>
  <c r="D118" i="4"/>
  <c r="F118" i="4" s="1"/>
  <c r="I118" i="4" s="1"/>
  <c r="D97" i="4"/>
  <c r="E97" i="4" s="1"/>
  <c r="D92" i="1" s="1"/>
  <c r="D75" i="4"/>
  <c r="F75" i="4" s="1"/>
  <c r="I75" i="4" s="1"/>
  <c r="D54" i="4"/>
  <c r="F54" i="4" s="1"/>
  <c r="I54" i="4" s="1"/>
  <c r="D33" i="4"/>
  <c r="F33" i="4" s="1"/>
  <c r="I33" i="4" s="1"/>
  <c r="D120" i="4"/>
  <c r="F120" i="4" s="1"/>
  <c r="I120" i="4" s="1"/>
  <c r="D104" i="4"/>
  <c r="E105" i="4" s="1"/>
  <c r="D100" i="1" s="1"/>
  <c r="D88" i="4"/>
  <c r="E88" i="4" s="1"/>
  <c r="D83" i="1" s="1"/>
  <c r="D72" i="4"/>
  <c r="F72" i="4" s="1"/>
  <c r="I72" i="4" s="1"/>
  <c r="D56" i="4"/>
  <c r="F56" i="4" s="1"/>
  <c r="I56" i="4" s="1"/>
  <c r="E104" i="4"/>
  <c r="D99" i="1" s="1"/>
  <c r="E37" i="4"/>
  <c r="D32" i="1" s="1"/>
  <c r="E58" i="4"/>
  <c r="D53" i="1" s="1"/>
  <c r="E145" i="4"/>
  <c r="D140" i="1" s="1"/>
  <c r="E67" i="4"/>
  <c r="D62" i="1" s="1"/>
  <c r="E117" i="4"/>
  <c r="D112" i="1" s="1"/>
  <c r="E40" i="4"/>
  <c r="D35" i="1" s="1"/>
  <c r="F13" i="4"/>
  <c r="I13" i="4" s="1"/>
  <c r="F117" i="4"/>
  <c r="I117" i="4" s="1"/>
  <c r="F37" i="4"/>
  <c r="I37" i="4" s="1"/>
  <c r="F213" i="4"/>
  <c r="I213" i="4" s="1"/>
  <c r="E214" i="4"/>
  <c r="F90" i="4"/>
  <c r="I90" i="4" s="1"/>
  <c r="E234" i="4"/>
  <c r="F234" i="4"/>
  <c r="I234" i="4" s="1"/>
  <c r="E110" i="4"/>
  <c r="D105" i="1" s="1"/>
  <c r="F110" i="4"/>
  <c r="I110" i="4" s="1"/>
  <c r="E189" i="4"/>
  <c r="F189" i="4"/>
  <c r="I189" i="4" s="1"/>
  <c r="E157" i="4"/>
  <c r="D152" i="1" s="1"/>
  <c r="F157" i="4"/>
  <c r="I157" i="4" s="1"/>
  <c r="E125" i="4"/>
  <c r="D120" i="1" s="1"/>
  <c r="F125" i="4"/>
  <c r="I125" i="4" s="1"/>
  <c r="E192" i="4"/>
  <c r="F192" i="4"/>
  <c r="I192" i="4" s="1"/>
  <c r="E144" i="4"/>
  <c r="D139" i="1" s="1"/>
  <c r="E128" i="4"/>
  <c r="D123" i="1" s="1"/>
  <c r="E66" i="4"/>
  <c r="D61" i="1" s="1"/>
  <c r="F66" i="4"/>
  <c r="I66" i="4" s="1"/>
  <c r="F23" i="4"/>
  <c r="I23" i="4" s="1"/>
  <c r="E147" i="4"/>
  <c r="D142" i="1" s="1"/>
  <c r="E113" i="4"/>
  <c r="D108" i="1" s="1"/>
  <c r="E108" i="1" s="1"/>
  <c r="F70" i="4"/>
  <c r="I70" i="4" s="1"/>
  <c r="E116" i="4"/>
  <c r="D111" i="1" s="1"/>
  <c r="F214" i="4"/>
  <c r="I214" i="4" s="1"/>
  <c r="F176" i="4"/>
  <c r="I176" i="4" s="1"/>
  <c r="F180" i="4"/>
  <c r="I180" i="4" s="1"/>
  <c r="F138" i="4"/>
  <c r="I138" i="4" s="1"/>
  <c r="F67" i="4"/>
  <c r="I67" i="4" s="1"/>
  <c r="F147" i="4"/>
  <c r="I147" i="4" s="1"/>
  <c r="F145" i="4"/>
  <c r="I145" i="4" s="1"/>
  <c r="F113" i="4"/>
  <c r="I113" i="4" s="1"/>
  <c r="E14" i="4"/>
  <c r="D9" i="1" s="1"/>
  <c r="F14" i="4"/>
  <c r="I14" i="4" s="1"/>
  <c r="F65" i="4"/>
  <c r="I65" i="4" s="1"/>
  <c r="F164" i="4"/>
  <c r="I164" i="4" s="1"/>
  <c r="F58" i="4"/>
  <c r="I58" i="4" s="1"/>
  <c r="F40" i="4"/>
  <c r="I40" i="4" s="1"/>
  <c r="E153" i="4"/>
  <c r="D148" i="1" s="1"/>
  <c r="F153" i="4"/>
  <c r="I153" i="4" s="1"/>
  <c r="F47" i="4"/>
  <c r="I47" i="4" s="1"/>
  <c r="F217" i="4"/>
  <c r="I217" i="4" s="1"/>
  <c r="F121" i="4"/>
  <c r="I121" i="4" s="1"/>
  <c r="F205" i="4"/>
  <c r="I205" i="4" s="1"/>
  <c r="E224" i="4"/>
  <c r="E208" i="4"/>
  <c r="F182" i="4"/>
  <c r="I182" i="4" s="1"/>
  <c r="E74" i="4"/>
  <c r="D69" i="1" s="1"/>
  <c r="E219" i="4"/>
  <c r="E173" i="4"/>
  <c r="F173" i="4"/>
  <c r="I173" i="4" s="1"/>
  <c r="F62" i="4"/>
  <c r="I62" i="4" s="1"/>
  <c r="E19" i="4"/>
  <c r="D14" i="1" s="1"/>
  <c r="F136" i="4"/>
  <c r="I136" i="4" s="1"/>
  <c r="E77" i="4"/>
  <c r="D72" i="1" s="1"/>
  <c r="F77" i="4"/>
  <c r="I77" i="4" s="1"/>
  <c r="E139" i="4"/>
  <c r="D134" i="1" s="1"/>
  <c r="F139" i="4"/>
  <c r="I139" i="4" s="1"/>
  <c r="E102" i="4"/>
  <c r="D97" i="1" s="1"/>
  <c r="E92" i="4"/>
  <c r="D87" i="1" s="1"/>
  <c r="F92" i="4"/>
  <c r="I92" i="4" s="1"/>
  <c r="F76" i="4"/>
  <c r="I76" i="4" s="1"/>
  <c r="F16" i="4"/>
  <c r="I16" i="4" s="1"/>
  <c r="F19" i="4"/>
  <c r="I19" i="4" s="1"/>
  <c r="F108" i="4"/>
  <c r="I108" i="4" s="1"/>
  <c r="F168" i="4"/>
  <c r="I168" i="4" s="1"/>
  <c r="F123" i="4"/>
  <c r="I123" i="4" s="1"/>
  <c r="F53" i="4"/>
  <c r="I53" i="4" s="1"/>
  <c r="E203" i="4"/>
  <c r="E187" i="4"/>
  <c r="E59" i="4"/>
  <c r="D54" i="1" s="1"/>
  <c r="E38" i="4"/>
  <c r="D33" i="1" s="1"/>
  <c r="E17" i="4"/>
  <c r="D12" i="1" s="1"/>
  <c r="E60" i="4"/>
  <c r="D55" i="1" s="1"/>
  <c r="E209" i="4"/>
  <c r="E169" i="4"/>
  <c r="E227" i="4"/>
  <c r="E41" i="4"/>
  <c r="D36" i="1" s="1"/>
  <c r="E91" i="4"/>
  <c r="D86" i="1" s="1"/>
  <c r="E68" i="4"/>
  <c r="D63" i="1" s="1"/>
  <c r="E36" i="4"/>
  <c r="D31" i="1" s="1"/>
  <c r="E210" i="4"/>
  <c r="E206" i="4"/>
  <c r="E146" i="4"/>
  <c r="D141" i="1" s="1"/>
  <c r="E141" i="1" s="1"/>
  <c r="E218" i="4"/>
  <c r="E101" i="4"/>
  <c r="D96" i="1" s="1"/>
  <c r="E233" i="4"/>
  <c r="E228" i="4"/>
  <c r="E212" i="4"/>
  <c r="E158" i="4"/>
  <c r="D153" i="1" s="1"/>
  <c r="E126" i="4"/>
  <c r="D121" i="1" s="1"/>
  <c r="E239" i="4"/>
  <c r="E207" i="4"/>
  <c r="E188" i="4"/>
  <c r="E172" i="4"/>
  <c r="E124" i="4"/>
  <c r="D119" i="1" s="1"/>
  <c r="E103" i="4"/>
  <c r="D98" i="1" s="1"/>
  <c r="E39" i="4"/>
  <c r="D34" i="1" s="1"/>
  <c r="E18" i="4"/>
  <c r="D13" i="1" s="1"/>
  <c r="E159" i="4"/>
  <c r="D154" i="1" s="1"/>
  <c r="E127" i="4"/>
  <c r="D122" i="1" s="1"/>
  <c r="E86" i="4"/>
  <c r="D81" i="1" s="1"/>
  <c r="E80" i="4"/>
  <c r="D75" i="1" s="1"/>
  <c r="E48" i="4"/>
  <c r="D43" i="1" s="1"/>
  <c r="E20" i="4"/>
  <c r="D15" i="1" s="1"/>
  <c r="D32" i="4"/>
  <c r="D28" i="4"/>
  <c r="D24" i="4"/>
  <c r="E25" i="4" s="1"/>
  <c r="D20" i="1" s="1"/>
  <c r="H12" i="4"/>
  <c r="C7" i="1" s="1"/>
  <c r="C8" i="11" s="1"/>
  <c r="H8" i="11" s="1"/>
  <c r="H13" i="4"/>
  <c r="C8" i="1" s="1"/>
  <c r="C9" i="11" s="1"/>
  <c r="H9" i="11" s="1"/>
  <c r="B14" i="4"/>
  <c r="E76" i="4" l="1"/>
  <c r="D71" i="1" s="1"/>
  <c r="E109" i="4"/>
  <c r="D104" i="1" s="1"/>
  <c r="E115" i="4"/>
  <c r="D110" i="1" s="1"/>
  <c r="E223" i="4"/>
  <c r="E231" i="4"/>
  <c r="E241" i="4"/>
  <c r="E81" i="4"/>
  <c r="D76" i="1" s="1"/>
  <c r="E31" i="4"/>
  <c r="D26" i="1" s="1"/>
  <c r="E85" i="4"/>
  <c r="D80" i="1" s="1"/>
  <c r="E16" i="4"/>
  <c r="D11" i="1" s="1"/>
  <c r="F211" i="4"/>
  <c r="I211" i="4" s="1"/>
  <c r="F104" i="4"/>
  <c r="I104" i="4" s="1"/>
  <c r="F44" i="4"/>
  <c r="I44" i="4" s="1"/>
  <c r="E121" i="4"/>
  <c r="D116" i="1" s="1"/>
  <c r="E116" i="1" s="1"/>
  <c r="K116" i="1" s="1"/>
  <c r="F235" i="4"/>
  <c r="I235" i="4" s="1"/>
  <c r="E140" i="4"/>
  <c r="D135" i="1" s="1"/>
  <c r="E135" i="1" s="1"/>
  <c r="K135" i="1" s="1"/>
  <c r="E42" i="4"/>
  <c r="D37" i="1" s="1"/>
  <c r="F167" i="4"/>
  <c r="I167" i="4" s="1"/>
  <c r="E70" i="4"/>
  <c r="D65" i="1" s="1"/>
  <c r="E23" i="4"/>
  <c r="D18" i="1" s="1"/>
  <c r="E35" i="4"/>
  <c r="D30" i="1" s="1"/>
  <c r="E61" i="4"/>
  <c r="D56" i="1" s="1"/>
  <c r="E156" i="4"/>
  <c r="D151" i="1" s="1"/>
  <c r="E151" i="1" s="1"/>
  <c r="K151" i="1" s="1"/>
  <c r="E122" i="4"/>
  <c r="D117" i="1" s="1"/>
  <c r="E117" i="1" s="1"/>
  <c r="E47" i="4"/>
  <c r="D42" i="1" s="1"/>
  <c r="E26" i="4"/>
  <c r="D21" i="1" s="1"/>
  <c r="E98" i="4"/>
  <c r="D93" i="1" s="1"/>
  <c r="F132" i="4"/>
  <c r="I132" i="4" s="1"/>
  <c r="E50" i="4"/>
  <c r="D45" i="1" s="1"/>
  <c r="E202" i="4"/>
  <c r="F83" i="4"/>
  <c r="I83" i="4" s="1"/>
  <c r="E44" i="4"/>
  <c r="D39" i="1" s="1"/>
  <c r="E191" i="4"/>
  <c r="E166" i="4"/>
  <c r="E99" i="4"/>
  <c r="D94" i="1" s="1"/>
  <c r="F46" i="4"/>
  <c r="I46" i="4" s="1"/>
  <c r="F21" i="4"/>
  <c r="I21" i="4" s="1"/>
  <c r="E178" i="4"/>
  <c r="E131" i="4"/>
  <c r="D126" i="1" s="1"/>
  <c r="E126" i="1" s="1"/>
  <c r="E174" i="4"/>
  <c r="E79" i="4"/>
  <c r="D74" i="1" s="1"/>
  <c r="E100" i="4"/>
  <c r="D95" i="1" s="1"/>
  <c r="E56" i="4"/>
  <c r="D51" i="1" s="1"/>
  <c r="E168" i="4"/>
  <c r="E186" i="4"/>
  <c r="F97" i="4"/>
  <c r="I97" i="4" s="1"/>
  <c r="E133" i="4"/>
  <c r="D128" i="1" s="1"/>
  <c r="E128" i="1" s="1"/>
  <c r="K128" i="1" s="1"/>
  <c r="E43" i="4"/>
  <c r="D38" i="1" s="1"/>
  <c r="F49" i="4"/>
  <c r="I49" i="4" s="1"/>
  <c r="E184" i="4"/>
  <c r="E30" i="4"/>
  <c r="D25" i="1" s="1"/>
  <c r="E137" i="4"/>
  <c r="D132" i="1" s="1"/>
  <c r="E132" i="1" s="1"/>
  <c r="K132" i="1" s="1"/>
  <c r="E69" i="4"/>
  <c r="D64" i="1" s="1"/>
  <c r="E185" i="4"/>
  <c r="E243" i="4"/>
  <c r="E151" i="4"/>
  <c r="D146" i="1" s="1"/>
  <c r="E146" i="1" s="1"/>
  <c r="K146" i="1" s="1"/>
  <c r="F160" i="4"/>
  <c r="I160" i="4" s="1"/>
  <c r="F240" i="4"/>
  <c r="I240" i="4" s="1"/>
  <c r="E65" i="4"/>
  <c r="D60" i="1" s="1"/>
  <c r="F148" i="4"/>
  <c r="I148" i="4" s="1"/>
  <c r="E196" i="4"/>
  <c r="E62" i="4"/>
  <c r="D57" i="1" s="1"/>
  <c r="F237" i="4"/>
  <c r="I237" i="4" s="1"/>
  <c r="E217" i="4"/>
  <c r="E130" i="4"/>
  <c r="D125" i="1" s="1"/>
  <c r="E125" i="1" s="1"/>
  <c r="E160" i="4"/>
  <c r="D155" i="1" s="1"/>
  <c r="E155" i="1" s="1"/>
  <c r="E118" i="4"/>
  <c r="D113" i="1" s="1"/>
  <c r="E113" i="1" s="1"/>
  <c r="E123" i="4"/>
  <c r="D118" i="1" s="1"/>
  <c r="E118" i="1" s="1"/>
  <c r="E194" i="4"/>
  <c r="E49" i="4"/>
  <c r="D44" i="1" s="1"/>
  <c r="E84" i="4"/>
  <c r="D79" i="1" s="1"/>
  <c r="F184" i="4"/>
  <c r="I184" i="4" s="1"/>
  <c r="E182" i="4"/>
  <c r="E240" i="4"/>
  <c r="E96" i="4"/>
  <c r="D91" i="1" s="1"/>
  <c r="E82" i="4"/>
  <c r="D77" i="1" s="1"/>
  <c r="E89" i="4"/>
  <c r="D84" i="1" s="1"/>
  <c r="E163" i="4"/>
  <c r="E221" i="4"/>
  <c r="E120" i="4"/>
  <c r="D115" i="1" s="1"/>
  <c r="E115" i="1" s="1"/>
  <c r="E136" i="4"/>
  <c r="D131" i="1" s="1"/>
  <c r="E131" i="1" s="1"/>
  <c r="F150" i="4"/>
  <c r="I150" i="4" s="1"/>
  <c r="E170" i="4"/>
  <c r="E138" i="4"/>
  <c r="D133" i="1" s="1"/>
  <c r="E133" i="1" s="1"/>
  <c r="E90" i="4"/>
  <c r="D85" i="1" s="1"/>
  <c r="F135" i="4"/>
  <c r="I135" i="4" s="1"/>
  <c r="F222" i="4"/>
  <c r="I222" i="4" s="1"/>
  <c r="E54" i="4"/>
  <c r="D49" i="1" s="1"/>
  <c r="E22" i="4"/>
  <c r="D17" i="1" s="1"/>
  <c r="E143" i="4"/>
  <c r="D138" i="1" s="1"/>
  <c r="E138" i="1" s="1"/>
  <c r="E181" i="4"/>
  <c r="E190" i="4"/>
  <c r="E27" i="4"/>
  <c r="D22" i="1" s="1"/>
  <c r="E195" i="4"/>
  <c r="E57" i="4"/>
  <c r="D52" i="1" s="1"/>
  <c r="E78" i="4"/>
  <c r="D73" i="1" s="1"/>
  <c r="E152" i="4"/>
  <c r="D147" i="1" s="1"/>
  <c r="E147" i="1" s="1"/>
  <c r="K147" i="1" s="1"/>
  <c r="E141" i="4"/>
  <c r="D136" i="1" s="1"/>
  <c r="E136" i="1" s="1"/>
  <c r="F229" i="4"/>
  <c r="I229" i="4" s="1"/>
  <c r="F177" i="4"/>
  <c r="I177" i="4" s="1"/>
  <c r="E162" i="4"/>
  <c r="E51" i="4"/>
  <c r="D46" i="1" s="1"/>
  <c r="E197" i="4"/>
  <c r="E201" i="4"/>
  <c r="E175" i="4"/>
  <c r="F87" i="4"/>
  <c r="I87" i="4" s="1"/>
  <c r="E176" i="4"/>
  <c r="E199" i="4"/>
  <c r="E72" i="4"/>
  <c r="D67" i="1" s="1"/>
  <c r="E205" i="4"/>
  <c r="E200" i="4"/>
  <c r="E148" i="4"/>
  <c r="D143" i="1" s="1"/>
  <c r="E143" i="1" s="1"/>
  <c r="F178" i="4"/>
  <c r="I178" i="4" s="1"/>
  <c r="E64" i="4"/>
  <c r="D59" i="1" s="1"/>
  <c r="E73" i="4"/>
  <c r="D68" i="1" s="1"/>
  <c r="E52" i="4"/>
  <c r="D47" i="1" s="1"/>
  <c r="E179" i="4"/>
  <c r="E134" i="4"/>
  <c r="D129" i="1" s="1"/>
  <c r="E129" i="1" s="1"/>
  <c r="E232" i="4"/>
  <c r="E226" i="4"/>
  <c r="E75" i="4"/>
  <c r="D70" i="1" s="1"/>
  <c r="E93" i="4"/>
  <c r="D88" i="1" s="1"/>
  <c r="E142" i="4"/>
  <c r="D137" i="1" s="1"/>
  <c r="E137" i="1" s="1"/>
  <c r="K137" i="1" s="1"/>
  <c r="E236" i="4"/>
  <c r="E154" i="4"/>
  <c r="D149" i="1" s="1"/>
  <c r="E149" i="1" s="1"/>
  <c r="F114" i="4"/>
  <c r="I114" i="4" s="1"/>
  <c r="F215" i="4"/>
  <c r="I215" i="4" s="1"/>
  <c r="E171" i="4"/>
  <c r="E237" i="4"/>
  <c r="E230" i="4"/>
  <c r="F15" i="4"/>
  <c r="I15" i="4" s="1"/>
  <c r="F197" i="4"/>
  <c r="I197" i="4" s="1"/>
  <c r="F242" i="4"/>
  <c r="I242" i="4" s="1"/>
  <c r="F88" i="4"/>
  <c r="I88" i="4" s="1"/>
  <c r="E94" i="4"/>
  <c r="D89" i="1" s="1"/>
  <c r="E165" i="4"/>
  <c r="E198" i="4"/>
  <c r="E63" i="4"/>
  <c r="D58" i="1" s="1"/>
  <c r="E204" i="4"/>
  <c r="F129" i="4"/>
  <c r="I129" i="4" s="1"/>
  <c r="E34" i="4"/>
  <c r="D29" i="1" s="1"/>
  <c r="F71" i="4"/>
  <c r="I71" i="4" s="1"/>
  <c r="E112" i="4"/>
  <c r="D107" i="1" s="1"/>
  <c r="E107" i="4"/>
  <c r="D102" i="1" s="1"/>
  <c r="E95" i="4"/>
  <c r="D90" i="1" s="1"/>
  <c r="E216" i="4"/>
  <c r="E183" i="4"/>
  <c r="E106" i="4"/>
  <c r="D101" i="1" s="1"/>
  <c r="E220" i="4"/>
  <c r="E225" i="4"/>
  <c r="F193" i="4"/>
  <c r="I193" i="4" s="1"/>
  <c r="F111" i="4"/>
  <c r="I111" i="4" s="1"/>
  <c r="E155" i="4"/>
  <c r="D150" i="1" s="1"/>
  <c r="E150" i="1" s="1"/>
  <c r="K150" i="1" s="1"/>
  <c r="E55" i="4"/>
  <c r="D50" i="1" s="1"/>
  <c r="E119" i="4"/>
  <c r="D114" i="1" s="1"/>
  <c r="E114" i="1" s="1"/>
  <c r="E28" i="4"/>
  <c r="D23" i="1" s="1"/>
  <c r="F28" i="4"/>
  <c r="I28" i="4" s="1"/>
  <c r="E32" i="4"/>
  <c r="D27" i="1" s="1"/>
  <c r="F32" i="4"/>
  <c r="I32" i="4" s="1"/>
  <c r="E24" i="4"/>
  <c r="D19" i="1" s="1"/>
  <c r="F24" i="4"/>
  <c r="I24" i="4" s="1"/>
  <c r="E33" i="4"/>
  <c r="D28" i="1" s="1"/>
  <c r="E29" i="4"/>
  <c r="D24" i="1" s="1"/>
  <c r="E121" i="1"/>
  <c r="K121" i="1" s="1"/>
  <c r="E130" i="1"/>
  <c r="E153" i="1"/>
  <c r="K153" i="1" s="1"/>
  <c r="E156" i="1"/>
  <c r="E144" i="1"/>
  <c r="E139" i="1"/>
  <c r="K139" i="1" s="1"/>
  <c r="E111" i="1"/>
  <c r="K111" i="1" s="1"/>
  <c r="E109" i="1"/>
  <c r="E134" i="1"/>
  <c r="E119" i="1"/>
  <c r="K108" i="1"/>
  <c r="K141" i="1"/>
  <c r="E112" i="1"/>
  <c r="E142" i="1"/>
  <c r="E123" i="1"/>
  <c r="E152" i="1"/>
  <c r="E122" i="1"/>
  <c r="E148" i="1"/>
  <c r="E120" i="1"/>
  <c r="E127" i="1"/>
  <c r="E124" i="1"/>
  <c r="E154" i="1"/>
  <c r="E145" i="1"/>
  <c r="E140" i="1"/>
  <c r="B15" i="4"/>
  <c r="H14" i="4"/>
  <c r="C9" i="1" s="1"/>
  <c r="C10" i="11" s="1"/>
  <c r="H10" i="11" s="1"/>
  <c r="K155" i="1" l="1"/>
  <c r="P155" i="1" s="1"/>
  <c r="K126" i="1"/>
  <c r="K130" i="1"/>
  <c r="K156" i="1"/>
  <c r="P156" i="1" s="1"/>
  <c r="K144" i="1"/>
  <c r="P144" i="1" s="1"/>
  <c r="K124" i="1"/>
  <c r="K127" i="1"/>
  <c r="K122" i="1"/>
  <c r="K138" i="1"/>
  <c r="K117" i="1"/>
  <c r="K123" i="1"/>
  <c r="K142" i="1"/>
  <c r="K112" i="1"/>
  <c r="P139" i="1"/>
  <c r="P128" i="1"/>
  <c r="P141" i="1"/>
  <c r="P121" i="1"/>
  <c r="K119" i="1"/>
  <c r="K125" i="1"/>
  <c r="P137" i="1"/>
  <c r="P116" i="1"/>
  <c r="K149" i="1"/>
  <c r="K120" i="1"/>
  <c r="K131" i="1"/>
  <c r="P135" i="1"/>
  <c r="P153" i="1"/>
  <c r="K154" i="1"/>
  <c r="K148" i="1"/>
  <c r="K133" i="1"/>
  <c r="K129" i="1"/>
  <c r="E107" i="1"/>
  <c r="K152" i="1"/>
  <c r="P108" i="1"/>
  <c r="K134" i="1"/>
  <c r="K109" i="1"/>
  <c r="K145" i="1"/>
  <c r="K113" i="1"/>
  <c r="K140" i="1"/>
  <c r="K118" i="1"/>
  <c r="K136" i="1"/>
  <c r="K115" i="1"/>
  <c r="E110" i="1"/>
  <c r="K143" i="1"/>
  <c r="P146" i="1"/>
  <c r="P150" i="1"/>
  <c r="K114" i="1"/>
  <c r="P111" i="1"/>
  <c r="P132" i="1"/>
  <c r="P151" i="1"/>
  <c r="P147" i="1"/>
  <c r="B16" i="4"/>
  <c r="H15" i="4"/>
  <c r="C10" i="1" s="1"/>
  <c r="C11" i="11" s="1"/>
  <c r="H11" i="11" s="1"/>
  <c r="D18" i="9"/>
  <c r="D17" i="9"/>
  <c r="C17" i="9"/>
  <c r="C16" i="9"/>
  <c r="D6" i="9"/>
  <c r="D5" i="9"/>
  <c r="C7" i="9"/>
  <c r="P126" i="1" l="1"/>
  <c r="P130" i="1"/>
  <c r="P154" i="1"/>
  <c r="P119" i="1"/>
  <c r="P112" i="1"/>
  <c r="P123" i="1"/>
  <c r="P127" i="1"/>
  <c r="P136" i="1"/>
  <c r="P145" i="1"/>
  <c r="P134" i="1"/>
  <c r="P152" i="1"/>
  <c r="P129" i="1"/>
  <c r="P148" i="1"/>
  <c r="P131" i="1"/>
  <c r="P149" i="1"/>
  <c r="P138" i="1"/>
  <c r="P118" i="1"/>
  <c r="K110" i="1"/>
  <c r="P125" i="1"/>
  <c r="P124" i="1"/>
  <c r="P140" i="1"/>
  <c r="P109" i="1"/>
  <c r="P114" i="1"/>
  <c r="P143" i="1"/>
  <c r="P115" i="1"/>
  <c r="P113" i="1"/>
  <c r="K107" i="1"/>
  <c r="P133" i="1"/>
  <c r="P120" i="1"/>
  <c r="P142" i="1"/>
  <c r="P117" i="1"/>
  <c r="P122" i="1"/>
  <c r="B17" i="4"/>
  <c r="H16" i="4"/>
  <c r="C11" i="1" s="1"/>
  <c r="C12" i="11" s="1"/>
  <c r="H12" i="11" s="1"/>
  <c r="E20" i="2"/>
  <c r="E19" i="2"/>
  <c r="F110" i="1" s="1"/>
  <c r="E23" i="2"/>
  <c r="L156" i="1" s="1"/>
  <c r="L115" i="1" l="1"/>
  <c r="L140" i="1"/>
  <c r="L136" i="1"/>
  <c r="L123" i="1"/>
  <c r="L120" i="1"/>
  <c r="L113" i="1"/>
  <c r="L131" i="1"/>
  <c r="L124" i="1"/>
  <c r="L127" i="1"/>
  <c r="L117" i="1"/>
  <c r="L133" i="1"/>
  <c r="L114" i="1"/>
  <c r="L125" i="1"/>
  <c r="L118" i="1"/>
  <c r="L138" i="1"/>
  <c r="L129" i="1"/>
  <c r="L134" i="1"/>
  <c r="L119" i="1"/>
  <c r="L154" i="1"/>
  <c r="L130" i="1"/>
  <c r="F151" i="1"/>
  <c r="F132" i="1"/>
  <c r="F150" i="1"/>
  <c r="F146" i="1"/>
  <c r="F137" i="1"/>
  <c r="F108" i="1"/>
  <c r="F141" i="1"/>
  <c r="F128" i="1"/>
  <c r="F147" i="1"/>
  <c r="F135" i="1"/>
  <c r="F116" i="1"/>
  <c r="F144" i="1"/>
  <c r="F155" i="1"/>
  <c r="F153" i="1"/>
  <c r="F139" i="1"/>
  <c r="F127" i="1"/>
  <c r="F123" i="1"/>
  <c r="F112" i="1"/>
  <c r="F149" i="1"/>
  <c r="F131" i="1"/>
  <c r="F148" i="1"/>
  <c r="F129" i="1"/>
  <c r="F113" i="1"/>
  <c r="F115" i="1"/>
  <c r="F114" i="1"/>
  <c r="F117" i="1"/>
  <c r="F143" i="1"/>
  <c r="F130" i="1"/>
  <c r="F121" i="1"/>
  <c r="F111" i="1"/>
  <c r="F138" i="1"/>
  <c r="F119" i="1"/>
  <c r="F134" i="1"/>
  <c r="F118" i="1"/>
  <c r="F152" i="1"/>
  <c r="F126" i="1"/>
  <c r="F124" i="1"/>
  <c r="F125" i="1"/>
  <c r="F120" i="1"/>
  <c r="F133" i="1"/>
  <c r="F109" i="1"/>
  <c r="F145" i="1"/>
  <c r="F140" i="1"/>
  <c r="F136" i="1"/>
  <c r="F156" i="1"/>
  <c r="F122" i="1"/>
  <c r="F142" i="1"/>
  <c r="F154" i="1"/>
  <c r="F107" i="1"/>
  <c r="I107" i="1" s="1"/>
  <c r="L143" i="1"/>
  <c r="L148" i="1"/>
  <c r="L152" i="1"/>
  <c r="L112" i="1"/>
  <c r="L137" i="1"/>
  <c r="L153" i="1"/>
  <c r="L111" i="1"/>
  <c r="L151" i="1"/>
  <c r="L147" i="1"/>
  <c r="L116" i="1"/>
  <c r="L128" i="1"/>
  <c r="L155" i="1"/>
  <c r="L135" i="1"/>
  <c r="L146" i="1"/>
  <c r="L108" i="1"/>
  <c r="L150" i="1"/>
  <c r="L141" i="1"/>
  <c r="L121" i="1"/>
  <c r="L132" i="1"/>
  <c r="L139" i="1"/>
  <c r="L122" i="1"/>
  <c r="L142" i="1"/>
  <c r="L109" i="1"/>
  <c r="L149" i="1"/>
  <c r="L145" i="1"/>
  <c r="L144" i="1"/>
  <c r="L126" i="1"/>
  <c r="I110" i="1"/>
  <c r="G110" i="1"/>
  <c r="L110" i="1"/>
  <c r="P110" i="1"/>
  <c r="L107" i="1"/>
  <c r="P107" i="1"/>
  <c r="B18" i="4"/>
  <c r="H17" i="4"/>
  <c r="C12" i="1" s="1"/>
  <c r="C13" i="11" s="1"/>
  <c r="H13" i="11" s="1"/>
  <c r="S148" i="1" l="1"/>
  <c r="W148" i="1" s="1"/>
  <c r="D149" i="11" s="1"/>
  <c r="E149" i="11" s="1"/>
  <c r="S151" i="1"/>
  <c r="W151" i="1" s="1"/>
  <c r="D152" i="11" s="1"/>
  <c r="E152" i="11" s="1"/>
  <c r="S156" i="1"/>
  <c r="W156" i="1" s="1"/>
  <c r="D157" i="11" s="1"/>
  <c r="E157" i="11" s="1"/>
  <c r="S150" i="1"/>
  <c r="W150" i="1" s="1"/>
  <c r="D151" i="11" s="1"/>
  <c r="E151" i="11" s="1"/>
  <c r="S155" i="1"/>
  <c r="W155" i="1" s="1"/>
  <c r="D156" i="11" s="1"/>
  <c r="E156" i="11" s="1"/>
  <c r="S154" i="1"/>
  <c r="W154" i="1" s="1"/>
  <c r="D155" i="11" s="1"/>
  <c r="E155" i="11" s="1"/>
  <c r="S149" i="1"/>
  <c r="W149" i="1" s="1"/>
  <c r="D150" i="11" s="1"/>
  <c r="E150" i="11" s="1"/>
  <c r="S142" i="1"/>
  <c r="W142" i="1" s="1"/>
  <c r="D143" i="11" s="1"/>
  <c r="E143" i="11" s="1"/>
  <c r="S153" i="1"/>
  <c r="W153" i="1" s="1"/>
  <c r="D154" i="11" s="1"/>
  <c r="E154" i="11" s="1"/>
  <c r="S146" i="1"/>
  <c r="W146" i="1" s="1"/>
  <c r="D147" i="11" s="1"/>
  <c r="E147" i="11" s="1"/>
  <c r="S152" i="1"/>
  <c r="W152" i="1" s="1"/>
  <c r="D153" i="11" s="1"/>
  <c r="E153" i="11" s="1"/>
  <c r="S141" i="1"/>
  <c r="W141" i="1" s="1"/>
  <c r="D142" i="11" s="1"/>
  <c r="E142" i="11" s="1"/>
  <c r="S147" i="1"/>
  <c r="W147" i="1" s="1"/>
  <c r="D148" i="11" s="1"/>
  <c r="E148" i="11" s="1"/>
  <c r="S143" i="1"/>
  <c r="W143" i="1" s="1"/>
  <c r="D144" i="11" s="1"/>
  <c r="E144" i="11" s="1"/>
  <c r="S145" i="1"/>
  <c r="W145" i="1" s="1"/>
  <c r="D146" i="11" s="1"/>
  <c r="E146" i="11" s="1"/>
  <c r="S144" i="1"/>
  <c r="W144" i="1" s="1"/>
  <c r="D145" i="11" s="1"/>
  <c r="E145" i="11" s="1"/>
  <c r="G107" i="1"/>
  <c r="I156" i="1"/>
  <c r="G156" i="1"/>
  <c r="G124" i="1"/>
  <c r="I124" i="1"/>
  <c r="I121" i="1"/>
  <c r="G121" i="1"/>
  <c r="I148" i="1"/>
  <c r="G148" i="1"/>
  <c r="G155" i="1"/>
  <c r="I155" i="1"/>
  <c r="I137" i="1"/>
  <c r="G137" i="1"/>
  <c r="G154" i="1"/>
  <c r="I154" i="1"/>
  <c r="I136" i="1"/>
  <c r="G136" i="1"/>
  <c r="I133" i="1"/>
  <c r="G133" i="1"/>
  <c r="I126" i="1"/>
  <c r="G126" i="1"/>
  <c r="I119" i="1"/>
  <c r="G119" i="1"/>
  <c r="G130" i="1"/>
  <c r="I130" i="1"/>
  <c r="I115" i="1"/>
  <c r="G115" i="1"/>
  <c r="G131" i="1"/>
  <c r="I131" i="1"/>
  <c r="G127" i="1"/>
  <c r="I127" i="1"/>
  <c r="I144" i="1"/>
  <c r="G144" i="1"/>
  <c r="G128" i="1"/>
  <c r="I128" i="1"/>
  <c r="G146" i="1"/>
  <c r="I146" i="1"/>
  <c r="I109" i="1"/>
  <c r="G109" i="1"/>
  <c r="G134" i="1"/>
  <c r="I134" i="1"/>
  <c r="G114" i="1"/>
  <c r="I114" i="1"/>
  <c r="G123" i="1"/>
  <c r="I123" i="1"/>
  <c r="G147" i="1"/>
  <c r="I147" i="1"/>
  <c r="G151" i="1"/>
  <c r="I151" i="1"/>
  <c r="G142" i="1"/>
  <c r="I142" i="1"/>
  <c r="G140" i="1"/>
  <c r="I140" i="1"/>
  <c r="I120" i="1"/>
  <c r="G120" i="1"/>
  <c r="I152" i="1"/>
  <c r="G152" i="1"/>
  <c r="G138" i="1"/>
  <c r="I138" i="1"/>
  <c r="I143" i="1"/>
  <c r="G143" i="1"/>
  <c r="G113" i="1"/>
  <c r="I113" i="1"/>
  <c r="I149" i="1"/>
  <c r="G149" i="1"/>
  <c r="G139" i="1"/>
  <c r="I139" i="1"/>
  <c r="G116" i="1"/>
  <c r="I116" i="1"/>
  <c r="I141" i="1"/>
  <c r="G141" i="1"/>
  <c r="I150" i="1"/>
  <c r="G150" i="1"/>
  <c r="G122" i="1"/>
  <c r="I122" i="1"/>
  <c r="I145" i="1"/>
  <c r="G145" i="1"/>
  <c r="I125" i="1"/>
  <c r="G125" i="1"/>
  <c r="I118" i="1"/>
  <c r="G118" i="1"/>
  <c r="I111" i="1"/>
  <c r="G111" i="1"/>
  <c r="I117" i="1"/>
  <c r="G117" i="1"/>
  <c r="G129" i="1"/>
  <c r="I129" i="1"/>
  <c r="G112" i="1"/>
  <c r="I112" i="1"/>
  <c r="I153" i="1"/>
  <c r="G153" i="1"/>
  <c r="I135" i="1"/>
  <c r="G135" i="1"/>
  <c r="G108" i="1"/>
  <c r="I108" i="1"/>
  <c r="I132" i="1"/>
  <c r="G132" i="1"/>
  <c r="B19" i="4"/>
  <c r="H18" i="4"/>
  <c r="C13" i="1" s="1"/>
  <c r="C14" i="11" s="1"/>
  <c r="H14" i="11" s="1"/>
  <c r="T145" i="1" l="1"/>
  <c r="X145" i="1" s="1"/>
  <c r="F146" i="11" s="1"/>
  <c r="G146" i="11" s="1"/>
  <c r="T148" i="1"/>
  <c r="X148" i="1" s="1"/>
  <c r="F149" i="11" s="1"/>
  <c r="G149" i="11" s="1"/>
  <c r="T156" i="1"/>
  <c r="X156" i="1" s="1"/>
  <c r="F157" i="11" s="1"/>
  <c r="G157" i="11" s="1"/>
  <c r="T139" i="1"/>
  <c r="X139" i="1" s="1"/>
  <c r="F140" i="11" s="1"/>
  <c r="G140" i="11" s="1"/>
  <c r="T149" i="1"/>
  <c r="X149" i="1" s="1"/>
  <c r="F150" i="11" s="1"/>
  <c r="G150" i="11" s="1"/>
  <c r="T150" i="1"/>
  <c r="X150" i="1" s="1"/>
  <c r="F151" i="11" s="1"/>
  <c r="G151" i="11" s="1"/>
  <c r="T138" i="1"/>
  <c r="X138" i="1" s="1"/>
  <c r="F139" i="11" s="1"/>
  <c r="G139" i="11" s="1"/>
  <c r="T154" i="1"/>
  <c r="X154" i="1" s="1"/>
  <c r="F155" i="11" s="1"/>
  <c r="G155" i="11" s="1"/>
  <c r="T146" i="1"/>
  <c r="X146" i="1" s="1"/>
  <c r="F147" i="11" s="1"/>
  <c r="G147" i="11" s="1"/>
  <c r="T142" i="1"/>
  <c r="X142" i="1" s="1"/>
  <c r="F143" i="11" s="1"/>
  <c r="G143" i="11" s="1"/>
  <c r="T152" i="1"/>
  <c r="X152" i="1" s="1"/>
  <c r="F153" i="11" s="1"/>
  <c r="G153" i="11" s="1"/>
  <c r="T151" i="1"/>
  <c r="X151" i="1" s="1"/>
  <c r="F152" i="11" s="1"/>
  <c r="G152" i="11" s="1"/>
  <c r="T155" i="1"/>
  <c r="X155" i="1" s="1"/>
  <c r="F156" i="11" s="1"/>
  <c r="G156" i="11" s="1"/>
  <c r="T141" i="1"/>
  <c r="X141" i="1" s="1"/>
  <c r="F142" i="11" s="1"/>
  <c r="G142" i="11" s="1"/>
  <c r="T140" i="1"/>
  <c r="X140" i="1" s="1"/>
  <c r="F141" i="11" s="1"/>
  <c r="G141" i="11" s="1"/>
  <c r="T153" i="1"/>
  <c r="X153" i="1" s="1"/>
  <c r="F154" i="11" s="1"/>
  <c r="G154" i="11" s="1"/>
  <c r="T136" i="1"/>
  <c r="X136" i="1" s="1"/>
  <c r="F137" i="11" s="1"/>
  <c r="G137" i="11" s="1"/>
  <c r="T147" i="1"/>
  <c r="X147" i="1" s="1"/>
  <c r="F148" i="11" s="1"/>
  <c r="G148" i="11" s="1"/>
  <c r="T144" i="1"/>
  <c r="X144" i="1" s="1"/>
  <c r="F145" i="11" s="1"/>
  <c r="G145" i="11" s="1"/>
  <c r="T143" i="1"/>
  <c r="X143" i="1" s="1"/>
  <c r="F144" i="11" s="1"/>
  <c r="G144" i="11" s="1"/>
  <c r="T137" i="1"/>
  <c r="X137" i="1" s="1"/>
  <c r="F138" i="11" s="1"/>
  <c r="G138" i="11" s="1"/>
  <c r="B20" i="4"/>
  <c r="H19" i="4"/>
  <c r="C14" i="1" s="1"/>
  <c r="C15" i="11" s="1"/>
  <c r="H15" i="11" s="1"/>
  <c r="E104" i="1"/>
  <c r="K104" i="1" s="1"/>
  <c r="P104" i="1" s="1"/>
  <c r="E100" i="1"/>
  <c r="K100" i="1" s="1"/>
  <c r="P100" i="1" s="1"/>
  <c r="E92" i="1"/>
  <c r="K92" i="1" s="1"/>
  <c r="P92" i="1" s="1"/>
  <c r="E84" i="1"/>
  <c r="K84" i="1" s="1"/>
  <c r="P84" i="1" s="1"/>
  <c r="E76" i="1"/>
  <c r="K76" i="1" s="1"/>
  <c r="P76" i="1" s="1"/>
  <c r="E68" i="1"/>
  <c r="K68" i="1" s="1"/>
  <c r="P68" i="1" s="1"/>
  <c r="E60" i="1"/>
  <c r="K60" i="1" s="1"/>
  <c r="P60" i="1" s="1"/>
  <c r="E52" i="1"/>
  <c r="K52" i="1" s="1"/>
  <c r="P52" i="1" s="1"/>
  <c r="E44" i="1"/>
  <c r="K44" i="1" s="1"/>
  <c r="P44" i="1" s="1"/>
  <c r="E36" i="1"/>
  <c r="K36" i="1" s="1"/>
  <c r="P36" i="1" s="1"/>
  <c r="E28" i="1"/>
  <c r="K28" i="1" s="1"/>
  <c r="P28" i="1" s="1"/>
  <c r="E20" i="1"/>
  <c r="K20" i="1" s="1"/>
  <c r="P20" i="1" s="1"/>
  <c r="E12" i="1"/>
  <c r="K12" i="1" s="1"/>
  <c r="P12" i="1" s="1"/>
  <c r="E7" i="1"/>
  <c r="K7" i="1" s="1"/>
  <c r="P7" i="1" s="1"/>
  <c r="E99" i="1"/>
  <c r="K99" i="1" s="1"/>
  <c r="L99" i="1" s="1"/>
  <c r="E91" i="1"/>
  <c r="K91" i="1" s="1"/>
  <c r="L91" i="1" s="1"/>
  <c r="E87" i="1"/>
  <c r="F87" i="1" s="1"/>
  <c r="E79" i="1"/>
  <c r="K79" i="1" s="1"/>
  <c r="E71" i="1"/>
  <c r="F71" i="1" s="1"/>
  <c r="E63" i="1"/>
  <c r="K63" i="1" s="1"/>
  <c r="L63" i="1" s="1"/>
  <c r="E55" i="1"/>
  <c r="F55" i="1" s="1"/>
  <c r="E47" i="1"/>
  <c r="K47" i="1" s="1"/>
  <c r="L47" i="1" s="1"/>
  <c r="E19" i="1"/>
  <c r="K19" i="1" s="1"/>
  <c r="L19" i="1" s="1"/>
  <c r="E106" i="1"/>
  <c r="K106" i="1" s="1"/>
  <c r="L106" i="1" s="1"/>
  <c r="E102" i="1"/>
  <c r="K102" i="1" s="1"/>
  <c r="L102" i="1" s="1"/>
  <c r="E98" i="1"/>
  <c r="K98" i="1" s="1"/>
  <c r="P98" i="1" s="1"/>
  <c r="E94" i="1"/>
  <c r="K94" i="1" s="1"/>
  <c r="L94" i="1" s="1"/>
  <c r="E90" i="1"/>
  <c r="F90" i="1" s="1"/>
  <c r="E86" i="1"/>
  <c r="K86" i="1" s="1"/>
  <c r="L86" i="1" s="1"/>
  <c r="E82" i="1"/>
  <c r="K82" i="1" s="1"/>
  <c r="L82" i="1" s="1"/>
  <c r="E78" i="1"/>
  <c r="K78" i="1" s="1"/>
  <c r="L78" i="1" s="1"/>
  <c r="E74" i="1"/>
  <c r="K74" i="1" s="1"/>
  <c r="P74" i="1" s="1"/>
  <c r="E70" i="1"/>
  <c r="K70" i="1" s="1"/>
  <c r="P70" i="1" s="1"/>
  <c r="E66" i="1"/>
  <c r="K66" i="1" s="1"/>
  <c r="L66" i="1" s="1"/>
  <c r="E62" i="1"/>
  <c r="F62" i="1" s="1"/>
  <c r="E58" i="1"/>
  <c r="K58" i="1" s="1"/>
  <c r="L58" i="1" s="1"/>
  <c r="E54" i="1"/>
  <c r="K54" i="1" s="1"/>
  <c r="L54" i="1" s="1"/>
  <c r="E50" i="1"/>
  <c r="F50" i="1" s="1"/>
  <c r="E46" i="1"/>
  <c r="K46" i="1" s="1"/>
  <c r="L46" i="1" s="1"/>
  <c r="E42" i="1"/>
  <c r="F42" i="1" s="1"/>
  <c r="E38" i="1"/>
  <c r="K38" i="1" s="1"/>
  <c r="P38" i="1" s="1"/>
  <c r="E34" i="1"/>
  <c r="F34" i="1" s="1"/>
  <c r="E30" i="1"/>
  <c r="K30" i="1" s="1"/>
  <c r="L30" i="1" s="1"/>
  <c r="E26" i="1"/>
  <c r="F26" i="1" s="1"/>
  <c r="E22" i="1"/>
  <c r="K22" i="1" s="1"/>
  <c r="L22" i="1" s="1"/>
  <c r="E18" i="1"/>
  <c r="F18" i="1" s="1"/>
  <c r="E14" i="1"/>
  <c r="K14" i="1" s="1"/>
  <c r="L14" i="1" s="1"/>
  <c r="E10" i="1"/>
  <c r="F10" i="1" s="1"/>
  <c r="E96" i="1"/>
  <c r="K96" i="1" s="1"/>
  <c r="P96" i="1" s="1"/>
  <c r="E88" i="1"/>
  <c r="K88" i="1" s="1"/>
  <c r="P88" i="1" s="1"/>
  <c r="E80" i="1"/>
  <c r="K80" i="1" s="1"/>
  <c r="P80" i="1" s="1"/>
  <c r="E72" i="1"/>
  <c r="K72" i="1" s="1"/>
  <c r="P72" i="1" s="1"/>
  <c r="E64" i="1"/>
  <c r="K64" i="1" s="1"/>
  <c r="P64" i="1" s="1"/>
  <c r="E56" i="1"/>
  <c r="K56" i="1" s="1"/>
  <c r="P56" i="1" s="1"/>
  <c r="E48" i="1"/>
  <c r="K48" i="1" s="1"/>
  <c r="P48" i="1" s="1"/>
  <c r="E40" i="1"/>
  <c r="K40" i="1" s="1"/>
  <c r="P40" i="1" s="1"/>
  <c r="E32" i="1"/>
  <c r="K32" i="1" s="1"/>
  <c r="P32" i="1" s="1"/>
  <c r="E24" i="1"/>
  <c r="K24" i="1" s="1"/>
  <c r="P24" i="1" s="1"/>
  <c r="E16" i="1"/>
  <c r="K16" i="1" s="1"/>
  <c r="P16" i="1" s="1"/>
  <c r="E8" i="1"/>
  <c r="E103" i="1"/>
  <c r="F103" i="1" s="1"/>
  <c r="E95" i="1"/>
  <c r="K95" i="1" s="1"/>
  <c r="L95" i="1" s="1"/>
  <c r="E83" i="1"/>
  <c r="F83" i="1" s="1"/>
  <c r="E75" i="1"/>
  <c r="K75" i="1" s="1"/>
  <c r="L75" i="1" s="1"/>
  <c r="E67" i="1"/>
  <c r="F67" i="1" s="1"/>
  <c r="E59" i="1"/>
  <c r="K59" i="1" s="1"/>
  <c r="L59" i="1" s="1"/>
  <c r="E51" i="1"/>
  <c r="F51" i="1" s="1"/>
  <c r="E43" i="1"/>
  <c r="K43" i="1" s="1"/>
  <c r="L43" i="1" s="1"/>
  <c r="E39" i="1"/>
  <c r="F39" i="1" s="1"/>
  <c r="E35" i="1"/>
  <c r="K35" i="1" s="1"/>
  <c r="L35" i="1" s="1"/>
  <c r="E31" i="1"/>
  <c r="K31" i="1" s="1"/>
  <c r="L31" i="1" s="1"/>
  <c r="E27" i="1"/>
  <c r="K27" i="1" s="1"/>
  <c r="L27" i="1" s="1"/>
  <c r="E23" i="1"/>
  <c r="K23" i="1" s="1"/>
  <c r="P23" i="1" s="1"/>
  <c r="E15" i="1"/>
  <c r="F15" i="1" s="1"/>
  <c r="E11" i="1"/>
  <c r="K11" i="1" s="1"/>
  <c r="L11" i="1" s="1"/>
  <c r="E105" i="1"/>
  <c r="K105" i="1" s="1"/>
  <c r="L105" i="1" s="1"/>
  <c r="E101" i="1"/>
  <c r="K101" i="1" s="1"/>
  <c r="L101" i="1" s="1"/>
  <c r="E97" i="1"/>
  <c r="K97" i="1" s="1"/>
  <c r="L97" i="1" s="1"/>
  <c r="E93" i="1"/>
  <c r="K93" i="1" s="1"/>
  <c r="L93" i="1" s="1"/>
  <c r="E89" i="1"/>
  <c r="K89" i="1" s="1"/>
  <c r="P89" i="1" s="1"/>
  <c r="E85" i="1"/>
  <c r="K85" i="1" s="1"/>
  <c r="L85" i="1" s="1"/>
  <c r="E81" i="1"/>
  <c r="K81" i="1" s="1"/>
  <c r="L81" i="1" s="1"/>
  <c r="E77" i="1"/>
  <c r="K77" i="1" s="1"/>
  <c r="L77" i="1" s="1"/>
  <c r="E73" i="1"/>
  <c r="K73" i="1" s="1"/>
  <c r="L73" i="1" s="1"/>
  <c r="E69" i="1"/>
  <c r="K69" i="1" s="1"/>
  <c r="L69" i="1" s="1"/>
  <c r="E65" i="1"/>
  <c r="K65" i="1" s="1"/>
  <c r="P65" i="1" s="1"/>
  <c r="E61" i="1"/>
  <c r="K61" i="1" s="1"/>
  <c r="L61" i="1" s="1"/>
  <c r="E57" i="1"/>
  <c r="K57" i="1" s="1"/>
  <c r="P57" i="1" s="1"/>
  <c r="E53" i="1"/>
  <c r="K53" i="1" s="1"/>
  <c r="L53" i="1" s="1"/>
  <c r="E49" i="1"/>
  <c r="K49" i="1" s="1"/>
  <c r="L49" i="1" s="1"/>
  <c r="E45" i="1"/>
  <c r="K45" i="1" s="1"/>
  <c r="L45" i="1" s="1"/>
  <c r="E41" i="1"/>
  <c r="K41" i="1" s="1"/>
  <c r="L41" i="1" s="1"/>
  <c r="E37" i="1"/>
  <c r="K37" i="1" s="1"/>
  <c r="P37" i="1" s="1"/>
  <c r="E33" i="1"/>
  <c r="K33" i="1" s="1"/>
  <c r="P33" i="1" s="1"/>
  <c r="E29" i="1"/>
  <c r="K29" i="1" s="1"/>
  <c r="L29" i="1" s="1"/>
  <c r="E25" i="1"/>
  <c r="K25" i="1" s="1"/>
  <c r="L25" i="1" s="1"/>
  <c r="E21" i="1"/>
  <c r="K21" i="1" s="1"/>
  <c r="P21" i="1" s="1"/>
  <c r="E17" i="1"/>
  <c r="K17" i="1" s="1"/>
  <c r="P17" i="1" s="1"/>
  <c r="E13" i="1"/>
  <c r="K13" i="1" s="1"/>
  <c r="L13" i="1" s="1"/>
  <c r="E9" i="1"/>
  <c r="K9" i="1" s="1"/>
  <c r="P9" i="1" s="1"/>
  <c r="T134" i="1" l="1"/>
  <c r="X134" i="1" s="1"/>
  <c r="F135" i="11" s="1"/>
  <c r="G135" i="11" s="1"/>
  <c r="T135" i="1"/>
  <c r="X135" i="1" s="1"/>
  <c r="F136" i="11" s="1"/>
  <c r="G136" i="11" s="1"/>
  <c r="L104" i="1"/>
  <c r="F85" i="1"/>
  <c r="I85" i="1" s="1"/>
  <c r="L12" i="1"/>
  <c r="P102" i="1"/>
  <c r="K8" i="1"/>
  <c r="P8" i="1" s="1"/>
  <c r="F8" i="1"/>
  <c r="F64" i="1"/>
  <c r="I64" i="1" s="1"/>
  <c r="L64" i="1"/>
  <c r="F96" i="1"/>
  <c r="G96" i="1" s="1"/>
  <c r="L38" i="1"/>
  <c r="F86" i="1"/>
  <c r="I86" i="1" s="1"/>
  <c r="K103" i="1"/>
  <c r="L103" i="1" s="1"/>
  <c r="B21" i="4"/>
  <c r="H20" i="4"/>
  <c r="C15" i="1" s="1"/>
  <c r="C16" i="11" s="1"/>
  <c r="H16" i="11" s="1"/>
  <c r="F32" i="1"/>
  <c r="G32" i="1" s="1"/>
  <c r="F38" i="1"/>
  <c r="I38" i="1" s="1"/>
  <c r="L44" i="1"/>
  <c r="P86" i="1"/>
  <c r="F37" i="1"/>
  <c r="I37" i="1" s="1"/>
  <c r="K55" i="1"/>
  <c r="L55" i="1" s="1"/>
  <c r="L23" i="1"/>
  <c r="P54" i="1"/>
  <c r="F21" i="1"/>
  <c r="G21" i="1" s="1"/>
  <c r="P53" i="1"/>
  <c r="L37" i="1"/>
  <c r="P101" i="1"/>
  <c r="G83" i="1"/>
  <c r="I83" i="1"/>
  <c r="G15" i="1"/>
  <c r="I15" i="1"/>
  <c r="G18" i="1"/>
  <c r="I18" i="1"/>
  <c r="G34" i="1"/>
  <c r="I34" i="1"/>
  <c r="G50" i="1"/>
  <c r="I50" i="1"/>
  <c r="G51" i="1"/>
  <c r="I51" i="1"/>
  <c r="G62" i="1"/>
  <c r="I62" i="1"/>
  <c r="G71" i="1"/>
  <c r="I71" i="1"/>
  <c r="G39" i="1"/>
  <c r="I39" i="1"/>
  <c r="G67" i="1"/>
  <c r="I67" i="1"/>
  <c r="G103" i="1"/>
  <c r="I103" i="1"/>
  <c r="G55" i="1"/>
  <c r="I55" i="1"/>
  <c r="G87" i="1"/>
  <c r="I87" i="1"/>
  <c r="G10" i="1"/>
  <c r="I10" i="1"/>
  <c r="G26" i="1"/>
  <c r="I26" i="1"/>
  <c r="G42" i="1"/>
  <c r="I42" i="1"/>
  <c r="G90" i="1"/>
  <c r="I90" i="1"/>
  <c r="F102" i="1"/>
  <c r="F101" i="1"/>
  <c r="K87" i="1"/>
  <c r="L87" i="1" s="1"/>
  <c r="L96" i="1"/>
  <c r="L70" i="1"/>
  <c r="P69" i="1"/>
  <c r="F88" i="1"/>
  <c r="L21" i="1"/>
  <c r="F44" i="1"/>
  <c r="F104" i="1"/>
  <c r="F69" i="1"/>
  <c r="F54" i="1"/>
  <c r="K39" i="1"/>
  <c r="L39" i="1" s="1"/>
  <c r="K15" i="1"/>
  <c r="P15" i="1" s="1"/>
  <c r="P22" i="1"/>
  <c r="P85" i="1"/>
  <c r="F12" i="1"/>
  <c r="F76" i="1"/>
  <c r="F70" i="1"/>
  <c r="F53" i="1"/>
  <c r="F22" i="1"/>
  <c r="F23" i="1"/>
  <c r="K67" i="1"/>
  <c r="L67" i="1" s="1"/>
  <c r="L76" i="1"/>
  <c r="L32" i="1"/>
  <c r="P30" i="1"/>
  <c r="P95" i="1"/>
  <c r="P66" i="1"/>
  <c r="L56" i="1"/>
  <c r="L98" i="1"/>
  <c r="K51" i="1"/>
  <c r="L51" i="1" s="1"/>
  <c r="F47" i="1"/>
  <c r="L65" i="1"/>
  <c r="P49" i="1"/>
  <c r="L17" i="1"/>
  <c r="F11" i="1"/>
  <c r="K34" i="1"/>
  <c r="P34" i="1" s="1"/>
  <c r="F66" i="1"/>
  <c r="L33" i="1"/>
  <c r="P59" i="1"/>
  <c r="L36" i="1"/>
  <c r="F56" i="1"/>
  <c r="L24" i="1"/>
  <c r="P61" i="1"/>
  <c r="P78" i="1"/>
  <c r="F84" i="1"/>
  <c r="K83" i="1"/>
  <c r="L83" i="1" s="1"/>
  <c r="F24" i="1"/>
  <c r="F98" i="1"/>
  <c r="F35" i="1"/>
  <c r="L60" i="1"/>
  <c r="L68" i="1"/>
  <c r="F94" i="1"/>
  <c r="F31" i="1"/>
  <c r="P31" i="1"/>
  <c r="P45" i="1"/>
  <c r="P29" i="1"/>
  <c r="F89" i="1"/>
  <c r="L89" i="1"/>
  <c r="L52" i="1"/>
  <c r="P91" i="1"/>
  <c r="F57" i="1"/>
  <c r="F27" i="1"/>
  <c r="P63" i="1"/>
  <c r="L57" i="1"/>
  <c r="L74" i="1"/>
  <c r="F25" i="1"/>
  <c r="K26" i="1"/>
  <c r="L26" i="1" s="1"/>
  <c r="L9" i="1"/>
  <c r="F40" i="1"/>
  <c r="F74" i="1"/>
  <c r="F106" i="1"/>
  <c r="F43" i="1"/>
  <c r="F63" i="1"/>
  <c r="P43" i="1"/>
  <c r="P58" i="1"/>
  <c r="P105" i="1"/>
  <c r="P106" i="1"/>
  <c r="S140" i="1" s="1"/>
  <c r="W140" i="1" s="1"/>
  <c r="D141" i="11" s="1"/>
  <c r="E141" i="11" s="1"/>
  <c r="P25" i="1"/>
  <c r="P41" i="1"/>
  <c r="L84" i="1"/>
  <c r="P75" i="1"/>
  <c r="F20" i="1"/>
  <c r="F72" i="1"/>
  <c r="F9" i="1"/>
  <c r="F41" i="1"/>
  <c r="F73" i="1"/>
  <c r="F105" i="1"/>
  <c r="K42" i="1"/>
  <c r="L42" i="1" s="1"/>
  <c r="F75" i="1"/>
  <c r="P27" i="1"/>
  <c r="P73" i="1"/>
  <c r="F52" i="1"/>
  <c r="K10" i="1"/>
  <c r="P10" i="1" s="1"/>
  <c r="K90" i="1"/>
  <c r="L90" i="1" s="1"/>
  <c r="F58" i="1"/>
  <c r="F91" i="1"/>
  <c r="L20" i="1"/>
  <c r="L72" i="1"/>
  <c r="L40" i="1"/>
  <c r="F28" i="1"/>
  <c r="F60" i="1"/>
  <c r="F29" i="1"/>
  <c r="F45" i="1"/>
  <c r="F77" i="1"/>
  <c r="F14" i="1"/>
  <c r="F19" i="1"/>
  <c r="L48" i="1"/>
  <c r="F16" i="1"/>
  <c r="F48" i="1"/>
  <c r="F80" i="1"/>
  <c r="F78" i="1"/>
  <c r="F17" i="1"/>
  <c r="F33" i="1"/>
  <c r="F49" i="1"/>
  <c r="F65" i="1"/>
  <c r="F81" i="1"/>
  <c r="F97" i="1"/>
  <c r="K18" i="1"/>
  <c r="L18" i="1" s="1"/>
  <c r="K50" i="1"/>
  <c r="P50" i="1" s="1"/>
  <c r="F82" i="1"/>
  <c r="F7" i="1"/>
  <c r="F95" i="1"/>
  <c r="F99" i="1"/>
  <c r="L28" i="1"/>
  <c r="L92" i="1"/>
  <c r="P82" i="1"/>
  <c r="P11" i="1"/>
  <c r="P19" i="1"/>
  <c r="P35" i="1"/>
  <c r="P47" i="1"/>
  <c r="F79" i="1"/>
  <c r="P77" i="1"/>
  <c r="P97" i="1"/>
  <c r="P99" i="1"/>
  <c r="P13" i="1"/>
  <c r="P81" i="1"/>
  <c r="P93" i="1"/>
  <c r="P14" i="1"/>
  <c r="P46" i="1"/>
  <c r="P94" i="1"/>
  <c r="L88" i="1"/>
  <c r="L100" i="1"/>
  <c r="F92" i="1"/>
  <c r="F13" i="1"/>
  <c r="F61" i="1"/>
  <c r="F93" i="1"/>
  <c r="F46" i="1"/>
  <c r="F36" i="1"/>
  <c r="F68" i="1"/>
  <c r="F100" i="1"/>
  <c r="K62" i="1"/>
  <c r="P62" i="1" s="1"/>
  <c r="F30" i="1"/>
  <c r="F59" i="1"/>
  <c r="K71" i="1"/>
  <c r="P71" i="1" s="1"/>
  <c r="L7" i="1"/>
  <c r="L16" i="1"/>
  <c r="L80" i="1"/>
  <c r="L79" i="1"/>
  <c r="P79" i="1"/>
  <c r="S139" i="1" l="1"/>
  <c r="W139" i="1" s="1"/>
  <c r="D140" i="11" s="1"/>
  <c r="E140" i="11" s="1"/>
  <c r="T133" i="1"/>
  <c r="X133" i="1" s="1"/>
  <c r="F134" i="11" s="1"/>
  <c r="G134" i="11" s="1"/>
  <c r="T124" i="1"/>
  <c r="X124" i="1" s="1"/>
  <c r="F125" i="11" s="1"/>
  <c r="G125" i="11" s="1"/>
  <c r="S8" i="1"/>
  <c r="W8" i="1" s="1"/>
  <c r="D9" i="11" s="1"/>
  <c r="E9" i="11" s="1"/>
  <c r="T125" i="1"/>
  <c r="X125" i="1" s="1"/>
  <c r="F126" i="11" s="1"/>
  <c r="G126" i="11" s="1"/>
  <c r="T130" i="1"/>
  <c r="X130" i="1" s="1"/>
  <c r="F131" i="11" s="1"/>
  <c r="G131" i="11" s="1"/>
  <c r="T132" i="1"/>
  <c r="X132" i="1" s="1"/>
  <c r="F133" i="11" s="1"/>
  <c r="G133" i="11" s="1"/>
  <c r="T120" i="1"/>
  <c r="X120" i="1" s="1"/>
  <c r="F121" i="11" s="1"/>
  <c r="G121" i="11" s="1"/>
  <c r="T122" i="1"/>
  <c r="X122" i="1" s="1"/>
  <c r="F123" i="11" s="1"/>
  <c r="G123" i="11" s="1"/>
  <c r="T129" i="1"/>
  <c r="X129" i="1" s="1"/>
  <c r="F130" i="11" s="1"/>
  <c r="G130" i="11" s="1"/>
  <c r="T123" i="1"/>
  <c r="X123" i="1" s="1"/>
  <c r="F124" i="11" s="1"/>
  <c r="G124" i="11" s="1"/>
  <c r="S138" i="1"/>
  <c r="W138" i="1" s="1"/>
  <c r="D139" i="11" s="1"/>
  <c r="E139" i="11" s="1"/>
  <c r="T121" i="1"/>
  <c r="X121" i="1" s="1"/>
  <c r="F122" i="11" s="1"/>
  <c r="G122" i="11" s="1"/>
  <c r="T127" i="1"/>
  <c r="X127" i="1" s="1"/>
  <c r="F128" i="11" s="1"/>
  <c r="G128" i="11" s="1"/>
  <c r="T126" i="1"/>
  <c r="X126" i="1" s="1"/>
  <c r="F127" i="11" s="1"/>
  <c r="G127" i="11" s="1"/>
  <c r="T131" i="1"/>
  <c r="X131" i="1" s="1"/>
  <c r="F132" i="11" s="1"/>
  <c r="G132" i="11" s="1"/>
  <c r="T128" i="1"/>
  <c r="X128" i="1" s="1"/>
  <c r="F129" i="11" s="1"/>
  <c r="G129" i="11" s="1"/>
  <c r="G85" i="1"/>
  <c r="G86" i="1"/>
  <c r="G64" i="1"/>
  <c r="L34" i="1"/>
  <c r="P103" i="1"/>
  <c r="S137" i="1" s="1"/>
  <c r="W137" i="1" s="1"/>
  <c r="D138" i="11" s="1"/>
  <c r="E138" i="11" s="1"/>
  <c r="L8" i="1"/>
  <c r="I96" i="1"/>
  <c r="B22" i="4"/>
  <c r="H21" i="4"/>
  <c r="C16" i="1" s="1"/>
  <c r="C17" i="11" s="1"/>
  <c r="H17" i="11" s="1"/>
  <c r="I32" i="1"/>
  <c r="I21" i="1"/>
  <c r="P55" i="1"/>
  <c r="G37" i="1"/>
  <c r="G38" i="1"/>
  <c r="G46" i="1"/>
  <c r="I46" i="1"/>
  <c r="G79" i="1"/>
  <c r="I79" i="1"/>
  <c r="G99" i="1"/>
  <c r="I99" i="1"/>
  <c r="G65" i="1"/>
  <c r="I65" i="1"/>
  <c r="G78" i="1"/>
  <c r="I78" i="1"/>
  <c r="G45" i="1"/>
  <c r="I45" i="1"/>
  <c r="G58" i="1"/>
  <c r="I58" i="1"/>
  <c r="G9" i="1"/>
  <c r="I9" i="1"/>
  <c r="G94" i="1"/>
  <c r="I94" i="1"/>
  <c r="G8" i="1"/>
  <c r="I8" i="1"/>
  <c r="G66" i="1"/>
  <c r="I66" i="1"/>
  <c r="G76" i="1"/>
  <c r="I76" i="1"/>
  <c r="G101" i="1"/>
  <c r="I101" i="1"/>
  <c r="G95" i="1"/>
  <c r="I95" i="1"/>
  <c r="G49" i="1"/>
  <c r="I49" i="1"/>
  <c r="G19" i="1"/>
  <c r="I19" i="1"/>
  <c r="G105" i="1"/>
  <c r="I105" i="1"/>
  <c r="G24" i="1"/>
  <c r="I24" i="1"/>
  <c r="P39" i="1"/>
  <c r="G59" i="1"/>
  <c r="I59" i="1"/>
  <c r="G61" i="1"/>
  <c r="I61" i="1"/>
  <c r="G7" i="1"/>
  <c r="I7" i="1"/>
  <c r="G97" i="1"/>
  <c r="I97" i="1"/>
  <c r="G33" i="1"/>
  <c r="I33" i="1"/>
  <c r="G48" i="1"/>
  <c r="I48" i="1"/>
  <c r="G14" i="1"/>
  <c r="I14" i="1"/>
  <c r="G60" i="1"/>
  <c r="I60" i="1"/>
  <c r="G73" i="1"/>
  <c r="I73" i="1"/>
  <c r="G20" i="1"/>
  <c r="I20" i="1"/>
  <c r="G74" i="1"/>
  <c r="I74" i="1"/>
  <c r="G25" i="1"/>
  <c r="I25" i="1"/>
  <c r="G27" i="1"/>
  <c r="I27" i="1"/>
  <c r="G11" i="1"/>
  <c r="I11" i="1"/>
  <c r="G47" i="1"/>
  <c r="I47" i="1"/>
  <c r="G53" i="1"/>
  <c r="I53" i="1"/>
  <c r="G54" i="1"/>
  <c r="I54" i="1"/>
  <c r="G92" i="1"/>
  <c r="I92" i="1"/>
  <c r="G43" i="1"/>
  <c r="I43" i="1"/>
  <c r="G98" i="1"/>
  <c r="I98" i="1"/>
  <c r="G56" i="1"/>
  <c r="I56" i="1"/>
  <c r="G23" i="1"/>
  <c r="I23" i="1"/>
  <c r="G104" i="1"/>
  <c r="I104" i="1"/>
  <c r="G100" i="1"/>
  <c r="I100" i="1"/>
  <c r="G93" i="1"/>
  <c r="I93" i="1"/>
  <c r="G80" i="1"/>
  <c r="I80" i="1"/>
  <c r="G29" i="1"/>
  <c r="I29" i="1"/>
  <c r="G72" i="1"/>
  <c r="I72" i="1"/>
  <c r="G106" i="1"/>
  <c r="I106" i="1"/>
  <c r="G22" i="1"/>
  <c r="I22" i="1"/>
  <c r="G12" i="1"/>
  <c r="I12" i="1"/>
  <c r="G44" i="1"/>
  <c r="I44" i="1"/>
  <c r="G102" i="1"/>
  <c r="I102" i="1"/>
  <c r="G68" i="1"/>
  <c r="I68" i="1"/>
  <c r="G30" i="1"/>
  <c r="I30" i="1"/>
  <c r="G36" i="1"/>
  <c r="I36" i="1"/>
  <c r="G13" i="1"/>
  <c r="I13" i="1"/>
  <c r="G82" i="1"/>
  <c r="I82" i="1"/>
  <c r="G81" i="1"/>
  <c r="I81" i="1"/>
  <c r="G17" i="1"/>
  <c r="I17" i="1"/>
  <c r="G16" i="1"/>
  <c r="I16" i="1"/>
  <c r="G77" i="1"/>
  <c r="I77" i="1"/>
  <c r="G28" i="1"/>
  <c r="I28" i="1"/>
  <c r="G91" i="1"/>
  <c r="I91" i="1"/>
  <c r="G52" i="1"/>
  <c r="I52" i="1"/>
  <c r="G75" i="1"/>
  <c r="I75" i="1"/>
  <c r="G41" i="1"/>
  <c r="I41" i="1"/>
  <c r="G63" i="1"/>
  <c r="I63" i="1"/>
  <c r="G40" i="1"/>
  <c r="I40" i="1"/>
  <c r="G57" i="1"/>
  <c r="I57" i="1"/>
  <c r="G89" i="1"/>
  <c r="I89" i="1"/>
  <c r="G31" i="1"/>
  <c r="I31" i="1"/>
  <c r="G35" i="1"/>
  <c r="I35" i="1"/>
  <c r="G84" i="1"/>
  <c r="I84" i="1"/>
  <c r="G70" i="1"/>
  <c r="I70" i="1"/>
  <c r="G69" i="1"/>
  <c r="I69" i="1"/>
  <c r="G88" i="1"/>
  <c r="I88" i="1"/>
  <c r="P87" i="1"/>
  <c r="L15" i="1"/>
  <c r="P67" i="1"/>
  <c r="P51" i="1"/>
  <c r="L50" i="1"/>
  <c r="L10" i="1"/>
  <c r="P83" i="1"/>
  <c r="P90" i="1"/>
  <c r="S124" i="1" s="1"/>
  <c r="W124" i="1" s="1"/>
  <c r="D125" i="11" s="1"/>
  <c r="E125" i="11" s="1"/>
  <c r="L71" i="1"/>
  <c r="P18" i="1"/>
  <c r="P26" i="1"/>
  <c r="L62" i="1"/>
  <c r="P42" i="1"/>
  <c r="S107" i="1" l="1"/>
  <c r="W107" i="1" s="1"/>
  <c r="D108" i="11" s="1"/>
  <c r="E108" i="11" s="1"/>
  <c r="S91" i="1"/>
  <c r="W91" i="1" s="1"/>
  <c r="D92" i="11" s="1"/>
  <c r="E92" i="11" s="1"/>
  <c r="S86" i="1"/>
  <c r="W86" i="1" s="1"/>
  <c r="D87" i="11" s="1"/>
  <c r="E87" i="11" s="1"/>
  <c r="S121" i="1"/>
  <c r="W121" i="1" s="1"/>
  <c r="D122" i="11" s="1"/>
  <c r="E122" i="11" s="1"/>
  <c r="T45" i="1"/>
  <c r="X45" i="1" s="1"/>
  <c r="F46" i="11" s="1"/>
  <c r="G46" i="11" s="1"/>
  <c r="S15" i="1"/>
  <c r="W15" i="1" s="1"/>
  <c r="D16" i="11" s="1"/>
  <c r="E16" i="11" s="1"/>
  <c r="S87" i="1"/>
  <c r="W87" i="1" s="1"/>
  <c r="D88" i="11" s="1"/>
  <c r="E88" i="11" s="1"/>
  <c r="S67" i="1"/>
  <c r="W67" i="1" s="1"/>
  <c r="D68" i="11" s="1"/>
  <c r="E68" i="11" s="1"/>
  <c r="S98" i="1"/>
  <c r="W98" i="1" s="1"/>
  <c r="D99" i="11" s="1"/>
  <c r="E99" i="11" s="1"/>
  <c r="S97" i="1"/>
  <c r="W97" i="1" s="1"/>
  <c r="D98" i="11" s="1"/>
  <c r="E98" i="11" s="1"/>
  <c r="S96" i="1"/>
  <c r="W96" i="1" s="1"/>
  <c r="D97" i="11" s="1"/>
  <c r="E97" i="11" s="1"/>
  <c r="S123" i="1"/>
  <c r="W123" i="1" s="1"/>
  <c r="D124" i="11" s="1"/>
  <c r="E124" i="11" s="1"/>
  <c r="S119" i="1"/>
  <c r="W119" i="1" s="1"/>
  <c r="D120" i="11" s="1"/>
  <c r="E120" i="11" s="1"/>
  <c r="T63" i="1"/>
  <c r="X63" i="1" s="1"/>
  <c r="F64" i="11" s="1"/>
  <c r="G64" i="11" s="1"/>
  <c r="T109" i="1"/>
  <c r="X109" i="1" s="1"/>
  <c r="F110" i="11" s="1"/>
  <c r="G110" i="11" s="1"/>
  <c r="S135" i="1"/>
  <c r="W135" i="1" s="1"/>
  <c r="D136" i="11" s="1"/>
  <c r="E136" i="11" s="1"/>
  <c r="S108" i="1"/>
  <c r="W108" i="1" s="1"/>
  <c r="D109" i="11" s="1"/>
  <c r="E109" i="11" s="1"/>
  <c r="S78" i="1"/>
  <c r="W78" i="1" s="1"/>
  <c r="D79" i="11" s="1"/>
  <c r="E79" i="11" s="1"/>
  <c r="S100" i="1"/>
  <c r="W100" i="1" s="1"/>
  <c r="D101" i="11" s="1"/>
  <c r="E101" i="11" s="1"/>
  <c r="S112" i="1"/>
  <c r="W112" i="1" s="1"/>
  <c r="D113" i="11" s="1"/>
  <c r="E113" i="11" s="1"/>
  <c r="S31" i="1"/>
  <c r="W31" i="1" s="1"/>
  <c r="D32" i="11" s="1"/>
  <c r="E32" i="11" s="1"/>
  <c r="S69" i="1"/>
  <c r="W69" i="1" s="1"/>
  <c r="D70" i="11" s="1"/>
  <c r="E70" i="11" s="1"/>
  <c r="T118" i="1"/>
  <c r="X118" i="1" s="1"/>
  <c r="F119" i="11" s="1"/>
  <c r="G119" i="11" s="1"/>
  <c r="S130" i="1"/>
  <c r="W130" i="1" s="1"/>
  <c r="D131" i="11" s="1"/>
  <c r="E131" i="11" s="1"/>
  <c r="S131" i="1"/>
  <c r="W131" i="1" s="1"/>
  <c r="D132" i="11" s="1"/>
  <c r="E132" i="11" s="1"/>
  <c r="S110" i="1"/>
  <c r="W110" i="1" s="1"/>
  <c r="D111" i="11" s="1"/>
  <c r="E111" i="11" s="1"/>
  <c r="S79" i="1"/>
  <c r="W79" i="1" s="1"/>
  <c r="D80" i="11" s="1"/>
  <c r="E80" i="11" s="1"/>
  <c r="S122" i="1"/>
  <c r="W122" i="1" s="1"/>
  <c r="D123" i="11" s="1"/>
  <c r="E123" i="11" s="1"/>
  <c r="S128" i="1"/>
  <c r="W128" i="1" s="1"/>
  <c r="D129" i="11" s="1"/>
  <c r="E129" i="11" s="1"/>
  <c r="S113" i="1"/>
  <c r="W113" i="1" s="1"/>
  <c r="D114" i="11" s="1"/>
  <c r="E114" i="11" s="1"/>
  <c r="S95" i="1"/>
  <c r="W95" i="1" s="1"/>
  <c r="D96" i="11" s="1"/>
  <c r="E96" i="11" s="1"/>
  <c r="S115" i="1"/>
  <c r="W115" i="1" s="1"/>
  <c r="D116" i="11" s="1"/>
  <c r="E116" i="11" s="1"/>
  <c r="S9" i="1"/>
  <c r="W9" i="1" s="1"/>
  <c r="D10" i="11" s="1"/>
  <c r="E10" i="11" s="1"/>
  <c r="S83" i="1"/>
  <c r="W83" i="1" s="1"/>
  <c r="D84" i="11" s="1"/>
  <c r="E84" i="11" s="1"/>
  <c r="S93" i="1"/>
  <c r="W93" i="1" s="1"/>
  <c r="D94" i="11" s="1"/>
  <c r="E94" i="11" s="1"/>
  <c r="S85" i="1"/>
  <c r="W85" i="1" s="1"/>
  <c r="D86" i="11" s="1"/>
  <c r="E86" i="11" s="1"/>
  <c r="T32" i="1"/>
  <c r="X32" i="1" s="1"/>
  <c r="F33" i="11" s="1"/>
  <c r="G33" i="11" s="1"/>
  <c r="T89" i="1"/>
  <c r="X89" i="1" s="1"/>
  <c r="F90" i="11" s="1"/>
  <c r="G90" i="11" s="1"/>
  <c r="T22" i="1"/>
  <c r="X22" i="1" s="1"/>
  <c r="F23" i="11" s="1"/>
  <c r="G23" i="11" s="1"/>
  <c r="T78" i="1"/>
  <c r="X78" i="1" s="1"/>
  <c r="F79" i="11" s="1"/>
  <c r="G79" i="11" s="1"/>
  <c r="T92" i="1"/>
  <c r="X92" i="1" s="1"/>
  <c r="F93" i="11" s="1"/>
  <c r="G93" i="11" s="1"/>
  <c r="T50" i="1"/>
  <c r="X50" i="1" s="1"/>
  <c r="F51" i="11" s="1"/>
  <c r="G51" i="11" s="1"/>
  <c r="S92" i="1"/>
  <c r="W92" i="1" s="1"/>
  <c r="D93" i="11" s="1"/>
  <c r="E93" i="11" s="1"/>
  <c r="S81" i="1"/>
  <c r="W81" i="1" s="1"/>
  <c r="D82" i="11" s="1"/>
  <c r="E82" i="11" s="1"/>
  <c r="S117" i="1"/>
  <c r="W117" i="1" s="1"/>
  <c r="D118" i="11" s="1"/>
  <c r="E118" i="11" s="1"/>
  <c r="S127" i="1"/>
  <c r="W127" i="1" s="1"/>
  <c r="D128" i="11" s="1"/>
  <c r="E128" i="11" s="1"/>
  <c r="S34" i="1"/>
  <c r="W34" i="1" s="1"/>
  <c r="D35" i="11" s="1"/>
  <c r="E35" i="11" s="1"/>
  <c r="S82" i="1"/>
  <c r="W82" i="1" s="1"/>
  <c r="D83" i="11" s="1"/>
  <c r="E83" i="11" s="1"/>
  <c r="S133" i="1"/>
  <c r="W133" i="1" s="1"/>
  <c r="D134" i="11" s="1"/>
  <c r="E134" i="11" s="1"/>
  <c r="S132" i="1"/>
  <c r="W132" i="1" s="1"/>
  <c r="D133" i="11" s="1"/>
  <c r="E133" i="11" s="1"/>
  <c r="S111" i="1"/>
  <c r="W111" i="1" s="1"/>
  <c r="D112" i="11" s="1"/>
  <c r="E112" i="11" s="1"/>
  <c r="S19" i="1"/>
  <c r="W19" i="1" s="1"/>
  <c r="D20" i="11" s="1"/>
  <c r="E20" i="11" s="1"/>
  <c r="S14" i="1"/>
  <c r="W14" i="1" s="1"/>
  <c r="D15" i="11" s="1"/>
  <c r="E15" i="11" s="1"/>
  <c r="S13" i="1"/>
  <c r="W13" i="1" s="1"/>
  <c r="D14" i="11" s="1"/>
  <c r="E14" i="11" s="1"/>
  <c r="S25" i="1"/>
  <c r="W25" i="1" s="1"/>
  <c r="D26" i="11" s="1"/>
  <c r="E26" i="11" s="1"/>
  <c r="S30" i="1"/>
  <c r="W30" i="1" s="1"/>
  <c r="D31" i="11" s="1"/>
  <c r="E31" i="11" s="1"/>
  <c r="S28" i="1"/>
  <c r="W28" i="1" s="1"/>
  <c r="D29" i="11" s="1"/>
  <c r="E29" i="11" s="1"/>
  <c r="S29" i="1"/>
  <c r="W29" i="1" s="1"/>
  <c r="D30" i="11" s="1"/>
  <c r="E30" i="11" s="1"/>
  <c r="S26" i="1"/>
  <c r="W26" i="1" s="1"/>
  <c r="D27" i="11" s="1"/>
  <c r="E27" i="11" s="1"/>
  <c r="T62" i="1"/>
  <c r="X62" i="1" s="1"/>
  <c r="F63" i="11" s="1"/>
  <c r="G63" i="11" s="1"/>
  <c r="T114" i="1"/>
  <c r="X114" i="1" s="1"/>
  <c r="F115" i="11" s="1"/>
  <c r="G115" i="11" s="1"/>
  <c r="T79" i="1"/>
  <c r="X79" i="1" s="1"/>
  <c r="F80" i="11" s="1"/>
  <c r="G80" i="11" s="1"/>
  <c r="T107" i="1"/>
  <c r="X107" i="1" s="1"/>
  <c r="F108" i="11" s="1"/>
  <c r="G108" i="11" s="1"/>
  <c r="T71" i="1"/>
  <c r="X71" i="1" s="1"/>
  <c r="F72" i="11" s="1"/>
  <c r="G72" i="11" s="1"/>
  <c r="T91" i="1"/>
  <c r="X91" i="1" s="1"/>
  <c r="F92" i="11" s="1"/>
  <c r="G92" i="11" s="1"/>
  <c r="T112" i="1"/>
  <c r="X112" i="1" s="1"/>
  <c r="F113" i="11" s="1"/>
  <c r="G113" i="11" s="1"/>
  <c r="T59" i="1"/>
  <c r="X59" i="1" s="1"/>
  <c r="F60" i="11" s="1"/>
  <c r="G60" i="11" s="1"/>
  <c r="T77" i="1"/>
  <c r="X77" i="1" s="1"/>
  <c r="F78" i="11" s="1"/>
  <c r="G78" i="11" s="1"/>
  <c r="S56" i="1"/>
  <c r="W56" i="1" s="1"/>
  <c r="D57" i="11" s="1"/>
  <c r="E57" i="11" s="1"/>
  <c r="S68" i="1"/>
  <c r="W68" i="1" s="1"/>
  <c r="D69" i="11" s="1"/>
  <c r="E69" i="11" s="1"/>
  <c r="S53" i="1"/>
  <c r="W53" i="1" s="1"/>
  <c r="D54" i="11" s="1"/>
  <c r="E54" i="11" s="1"/>
  <c r="T96" i="1"/>
  <c r="X96" i="1" s="1"/>
  <c r="F97" i="11" s="1"/>
  <c r="G97" i="11" s="1"/>
  <c r="T52" i="1"/>
  <c r="X52" i="1" s="1"/>
  <c r="F53" i="11" s="1"/>
  <c r="G53" i="11" s="1"/>
  <c r="T103" i="1"/>
  <c r="X103" i="1" s="1"/>
  <c r="F104" i="11" s="1"/>
  <c r="G104" i="11" s="1"/>
  <c r="S66" i="1"/>
  <c r="W66" i="1" s="1"/>
  <c r="D67" i="11" s="1"/>
  <c r="E67" i="11" s="1"/>
  <c r="S70" i="1"/>
  <c r="W70" i="1" s="1"/>
  <c r="D71" i="11" s="1"/>
  <c r="E71" i="11" s="1"/>
  <c r="S55" i="1"/>
  <c r="W55" i="1" s="1"/>
  <c r="D56" i="11" s="1"/>
  <c r="E56" i="11" s="1"/>
  <c r="S11" i="1"/>
  <c r="W11" i="1" s="1"/>
  <c r="D12" i="11" s="1"/>
  <c r="E12" i="11" s="1"/>
  <c r="S20" i="1"/>
  <c r="W20" i="1" s="1"/>
  <c r="D21" i="11" s="1"/>
  <c r="E21" i="11" s="1"/>
  <c r="S22" i="1"/>
  <c r="W22" i="1" s="1"/>
  <c r="D23" i="11" s="1"/>
  <c r="E23" i="11" s="1"/>
  <c r="S46" i="1"/>
  <c r="W46" i="1" s="1"/>
  <c r="D47" i="11" s="1"/>
  <c r="E47" i="11" s="1"/>
  <c r="S52" i="1"/>
  <c r="W52" i="1" s="1"/>
  <c r="D53" i="11" s="1"/>
  <c r="E53" i="11" s="1"/>
  <c r="T84" i="1"/>
  <c r="X84" i="1" s="1"/>
  <c r="F85" i="11" s="1"/>
  <c r="G85" i="11" s="1"/>
  <c r="T55" i="1"/>
  <c r="X55" i="1" s="1"/>
  <c r="F56" i="11" s="1"/>
  <c r="G56" i="11" s="1"/>
  <c r="S71" i="1"/>
  <c r="W71" i="1" s="1"/>
  <c r="D72" i="11" s="1"/>
  <c r="E72" i="11" s="1"/>
  <c r="S72" i="1"/>
  <c r="W72" i="1" s="1"/>
  <c r="D73" i="11" s="1"/>
  <c r="E73" i="11" s="1"/>
  <c r="S43" i="1"/>
  <c r="W43" i="1" s="1"/>
  <c r="D44" i="11" s="1"/>
  <c r="E44" i="11" s="1"/>
  <c r="S65" i="1"/>
  <c r="W65" i="1" s="1"/>
  <c r="D66" i="11" s="1"/>
  <c r="E66" i="11" s="1"/>
  <c r="S64" i="1"/>
  <c r="W64" i="1" s="1"/>
  <c r="D65" i="11" s="1"/>
  <c r="E65" i="11" s="1"/>
  <c r="S62" i="1"/>
  <c r="W62" i="1" s="1"/>
  <c r="D63" i="11" s="1"/>
  <c r="E63" i="11" s="1"/>
  <c r="T82" i="1"/>
  <c r="X82" i="1" s="1"/>
  <c r="F83" i="11" s="1"/>
  <c r="G83" i="11" s="1"/>
  <c r="T97" i="1"/>
  <c r="X97" i="1" s="1"/>
  <c r="F98" i="11" s="1"/>
  <c r="G98" i="11" s="1"/>
  <c r="T44" i="1"/>
  <c r="X44" i="1" s="1"/>
  <c r="F45" i="11" s="1"/>
  <c r="G45" i="11" s="1"/>
  <c r="T70" i="1"/>
  <c r="X70" i="1" s="1"/>
  <c r="F71" i="11" s="1"/>
  <c r="G71" i="11" s="1"/>
  <c r="T76" i="1"/>
  <c r="X76" i="1" s="1"/>
  <c r="F77" i="11" s="1"/>
  <c r="G77" i="11" s="1"/>
  <c r="T88" i="1"/>
  <c r="X88" i="1" s="1"/>
  <c r="F89" i="11" s="1"/>
  <c r="G89" i="11" s="1"/>
  <c r="T104" i="1"/>
  <c r="X104" i="1" s="1"/>
  <c r="F105" i="11" s="1"/>
  <c r="G105" i="11" s="1"/>
  <c r="T90" i="1"/>
  <c r="X90" i="1" s="1"/>
  <c r="F91" i="11" s="1"/>
  <c r="G91" i="11" s="1"/>
  <c r="T30" i="1"/>
  <c r="X30" i="1" s="1"/>
  <c r="F31" i="11" s="1"/>
  <c r="G31" i="11" s="1"/>
  <c r="T95" i="1"/>
  <c r="X95" i="1" s="1"/>
  <c r="F96" i="11" s="1"/>
  <c r="G96" i="11" s="1"/>
  <c r="T49" i="1"/>
  <c r="X49" i="1" s="1"/>
  <c r="F50" i="11" s="1"/>
  <c r="G50" i="11" s="1"/>
  <c r="T81" i="1"/>
  <c r="X81" i="1" s="1"/>
  <c r="F82" i="11" s="1"/>
  <c r="G82" i="11" s="1"/>
  <c r="T57" i="1"/>
  <c r="X57" i="1" s="1"/>
  <c r="F58" i="11" s="1"/>
  <c r="G58" i="11" s="1"/>
  <c r="T35" i="1"/>
  <c r="X35" i="1" s="1"/>
  <c r="F36" i="11" s="1"/>
  <c r="G36" i="11" s="1"/>
  <c r="T85" i="1"/>
  <c r="X85" i="1" s="1"/>
  <c r="F86" i="11" s="1"/>
  <c r="G86" i="11" s="1"/>
  <c r="T93" i="1"/>
  <c r="X93" i="1" s="1"/>
  <c r="F94" i="11" s="1"/>
  <c r="G94" i="11" s="1"/>
  <c r="T113" i="1"/>
  <c r="X113" i="1" s="1"/>
  <c r="F114" i="11" s="1"/>
  <c r="G114" i="11" s="1"/>
  <c r="T36" i="1"/>
  <c r="X36" i="1" s="1"/>
  <c r="F37" i="11" s="1"/>
  <c r="G37" i="11" s="1"/>
  <c r="T111" i="1"/>
  <c r="X111" i="1" s="1"/>
  <c r="F112" i="11" s="1"/>
  <c r="G112" i="11" s="1"/>
  <c r="T105" i="1"/>
  <c r="X105" i="1" s="1"/>
  <c r="F106" i="11" s="1"/>
  <c r="G106" i="11" s="1"/>
  <c r="T66" i="1"/>
  <c r="X66" i="1" s="1"/>
  <c r="F67" i="11" s="1"/>
  <c r="G67" i="11" s="1"/>
  <c r="T24" i="1"/>
  <c r="X24" i="1" s="1"/>
  <c r="F25" i="11" s="1"/>
  <c r="G25" i="11" s="1"/>
  <c r="T38" i="1"/>
  <c r="X38" i="1" s="1"/>
  <c r="F39" i="11" s="1"/>
  <c r="G39" i="11" s="1"/>
  <c r="T33" i="1"/>
  <c r="X33" i="1" s="1"/>
  <c r="F34" i="11" s="1"/>
  <c r="G34" i="11" s="1"/>
  <c r="T73" i="1"/>
  <c r="X73" i="1" s="1"/>
  <c r="F74" i="11" s="1"/>
  <c r="G74" i="11" s="1"/>
  <c r="T61" i="1"/>
  <c r="X61" i="1" s="1"/>
  <c r="F62" i="11" s="1"/>
  <c r="G62" i="11" s="1"/>
  <c r="T110" i="1"/>
  <c r="X110" i="1" s="1"/>
  <c r="F111" i="11" s="1"/>
  <c r="G111" i="11" s="1"/>
  <c r="T74" i="1"/>
  <c r="X74" i="1" s="1"/>
  <c r="F75" i="11" s="1"/>
  <c r="G75" i="11" s="1"/>
  <c r="T51" i="1"/>
  <c r="X51" i="1" s="1"/>
  <c r="F52" i="11" s="1"/>
  <c r="G52" i="11" s="1"/>
  <c r="S23" i="1"/>
  <c r="W23" i="1" s="1"/>
  <c r="D24" i="11" s="1"/>
  <c r="E24" i="11" s="1"/>
  <c r="T99" i="1"/>
  <c r="X99" i="1" s="1"/>
  <c r="F100" i="11" s="1"/>
  <c r="G100" i="11" s="1"/>
  <c r="S73" i="1"/>
  <c r="W73" i="1" s="1"/>
  <c r="D74" i="11" s="1"/>
  <c r="E74" i="11" s="1"/>
  <c r="S50" i="1"/>
  <c r="W50" i="1" s="1"/>
  <c r="D51" i="11" s="1"/>
  <c r="E51" i="11" s="1"/>
  <c r="S89" i="1"/>
  <c r="W89" i="1" s="1"/>
  <c r="D90" i="11" s="1"/>
  <c r="E90" i="11" s="1"/>
  <c r="S88" i="1"/>
  <c r="W88" i="1" s="1"/>
  <c r="D89" i="11" s="1"/>
  <c r="E89" i="11" s="1"/>
  <c r="S45" i="1"/>
  <c r="W45" i="1" s="1"/>
  <c r="D46" i="11" s="1"/>
  <c r="E46" i="11" s="1"/>
  <c r="S84" i="1"/>
  <c r="W84" i="1" s="1"/>
  <c r="D85" i="11" s="1"/>
  <c r="E85" i="11" s="1"/>
  <c r="S27" i="1"/>
  <c r="W27" i="1" s="1"/>
  <c r="D28" i="11" s="1"/>
  <c r="E28" i="11" s="1"/>
  <c r="T31" i="1"/>
  <c r="X31" i="1" s="1"/>
  <c r="F32" i="11" s="1"/>
  <c r="G32" i="11" s="1"/>
  <c r="T116" i="1"/>
  <c r="X116" i="1" s="1"/>
  <c r="F117" i="11" s="1"/>
  <c r="G117" i="11" s="1"/>
  <c r="S102" i="1"/>
  <c r="W102" i="1" s="1"/>
  <c r="D103" i="11" s="1"/>
  <c r="E103" i="11" s="1"/>
  <c r="S32" i="1"/>
  <c r="W32" i="1" s="1"/>
  <c r="D33" i="11" s="1"/>
  <c r="E33" i="11" s="1"/>
  <c r="S75" i="1"/>
  <c r="W75" i="1" s="1"/>
  <c r="D76" i="11" s="1"/>
  <c r="E76" i="11" s="1"/>
  <c r="S33" i="1"/>
  <c r="W33" i="1" s="1"/>
  <c r="D34" i="11" s="1"/>
  <c r="E34" i="11" s="1"/>
  <c r="S94" i="1"/>
  <c r="W94" i="1" s="1"/>
  <c r="D95" i="11" s="1"/>
  <c r="E95" i="11" s="1"/>
  <c r="S60" i="1"/>
  <c r="W60" i="1" s="1"/>
  <c r="D61" i="11" s="1"/>
  <c r="E61" i="11" s="1"/>
  <c r="S63" i="1"/>
  <c r="W63" i="1" s="1"/>
  <c r="D64" i="11" s="1"/>
  <c r="E64" i="11" s="1"/>
  <c r="S12" i="1"/>
  <c r="W12" i="1" s="1"/>
  <c r="D13" i="11" s="1"/>
  <c r="E13" i="11" s="1"/>
  <c r="S10" i="1"/>
  <c r="W10" i="1" s="1"/>
  <c r="D11" i="11" s="1"/>
  <c r="E11" i="11" s="1"/>
  <c r="T28" i="1"/>
  <c r="X28" i="1" s="1"/>
  <c r="F29" i="11" s="1"/>
  <c r="G29" i="11" s="1"/>
  <c r="T80" i="1"/>
  <c r="X80" i="1" s="1"/>
  <c r="F81" i="11" s="1"/>
  <c r="G81" i="11" s="1"/>
  <c r="S80" i="1"/>
  <c r="W80" i="1" s="1"/>
  <c r="D81" i="11" s="1"/>
  <c r="E81" i="11" s="1"/>
  <c r="S24" i="1"/>
  <c r="W24" i="1" s="1"/>
  <c r="D25" i="11" s="1"/>
  <c r="E25" i="11" s="1"/>
  <c r="S77" i="1"/>
  <c r="W77" i="1" s="1"/>
  <c r="D78" i="11" s="1"/>
  <c r="E78" i="11" s="1"/>
  <c r="S76" i="1"/>
  <c r="W76" i="1" s="1"/>
  <c r="D77" i="11" s="1"/>
  <c r="E77" i="11" s="1"/>
  <c r="T37" i="1"/>
  <c r="X37" i="1" s="1"/>
  <c r="F38" i="11" s="1"/>
  <c r="G38" i="11" s="1"/>
  <c r="T108" i="1"/>
  <c r="X108" i="1" s="1"/>
  <c r="F109" i="11" s="1"/>
  <c r="G109" i="11" s="1"/>
  <c r="T21" i="1"/>
  <c r="X21" i="1" s="1"/>
  <c r="F22" i="11" s="1"/>
  <c r="G22" i="11" s="1"/>
  <c r="T58" i="1"/>
  <c r="X58" i="1" s="1"/>
  <c r="F59" i="11" s="1"/>
  <c r="G59" i="11" s="1"/>
  <c r="T98" i="1"/>
  <c r="X98" i="1" s="1"/>
  <c r="F99" i="11" s="1"/>
  <c r="G99" i="11" s="1"/>
  <c r="S35" i="1"/>
  <c r="W35" i="1" s="1"/>
  <c r="D36" i="11" s="1"/>
  <c r="E36" i="11" s="1"/>
  <c r="S42" i="1"/>
  <c r="W42" i="1" s="1"/>
  <c r="D43" i="11" s="1"/>
  <c r="E43" i="11" s="1"/>
  <c r="S37" i="1"/>
  <c r="W37" i="1" s="1"/>
  <c r="D38" i="11" s="1"/>
  <c r="E38" i="11" s="1"/>
  <c r="T100" i="1"/>
  <c r="X100" i="1" s="1"/>
  <c r="F101" i="11" s="1"/>
  <c r="G101" i="11" s="1"/>
  <c r="S48" i="1"/>
  <c r="W48" i="1" s="1"/>
  <c r="D49" i="11" s="1"/>
  <c r="E49" i="11" s="1"/>
  <c r="S104" i="1"/>
  <c r="W104" i="1" s="1"/>
  <c r="D105" i="11" s="1"/>
  <c r="E105" i="11" s="1"/>
  <c r="S40" i="1"/>
  <c r="W40" i="1" s="1"/>
  <c r="D41" i="11" s="1"/>
  <c r="E41" i="11" s="1"/>
  <c r="S61" i="1"/>
  <c r="W61" i="1" s="1"/>
  <c r="D62" i="11" s="1"/>
  <c r="E62" i="11" s="1"/>
  <c r="S90" i="1"/>
  <c r="W90" i="1" s="1"/>
  <c r="D91" i="11" s="1"/>
  <c r="E91" i="11" s="1"/>
  <c r="S126" i="1"/>
  <c r="W126" i="1" s="1"/>
  <c r="D127" i="11" s="1"/>
  <c r="E127" i="11" s="1"/>
  <c r="S116" i="1"/>
  <c r="W116" i="1" s="1"/>
  <c r="D117" i="11" s="1"/>
  <c r="E117" i="11" s="1"/>
  <c r="S59" i="1"/>
  <c r="W59" i="1" s="1"/>
  <c r="D60" i="11" s="1"/>
  <c r="E60" i="11" s="1"/>
  <c r="T47" i="1"/>
  <c r="X47" i="1" s="1"/>
  <c r="F48" i="11" s="1"/>
  <c r="G48" i="11" s="1"/>
  <c r="T68" i="1"/>
  <c r="X68" i="1" s="1"/>
  <c r="F69" i="11" s="1"/>
  <c r="G69" i="11" s="1"/>
  <c r="S54" i="1"/>
  <c r="W54" i="1" s="1"/>
  <c r="D55" i="11" s="1"/>
  <c r="E55" i="11" s="1"/>
  <c r="S51" i="1"/>
  <c r="W51" i="1" s="1"/>
  <c r="D52" i="11" s="1"/>
  <c r="E52" i="11" s="1"/>
  <c r="S99" i="1"/>
  <c r="W99" i="1" s="1"/>
  <c r="D100" i="11" s="1"/>
  <c r="E100" i="11" s="1"/>
  <c r="S101" i="1"/>
  <c r="W101" i="1" s="1"/>
  <c r="D102" i="11" s="1"/>
  <c r="E102" i="11" s="1"/>
  <c r="T101" i="1"/>
  <c r="X101" i="1" s="1"/>
  <c r="F102" i="11" s="1"/>
  <c r="G102" i="11" s="1"/>
  <c r="T83" i="1"/>
  <c r="X83" i="1" s="1"/>
  <c r="F84" i="11" s="1"/>
  <c r="G84" i="11" s="1"/>
  <c r="T48" i="1"/>
  <c r="X48" i="1" s="1"/>
  <c r="F49" i="11" s="1"/>
  <c r="G49" i="11" s="1"/>
  <c r="T102" i="1"/>
  <c r="X102" i="1" s="1"/>
  <c r="F103" i="11" s="1"/>
  <c r="G103" i="11" s="1"/>
  <c r="T53" i="1"/>
  <c r="X53" i="1" s="1"/>
  <c r="F54" i="11" s="1"/>
  <c r="G54" i="11" s="1"/>
  <c r="T54" i="1"/>
  <c r="X54" i="1" s="1"/>
  <c r="F55" i="11" s="1"/>
  <c r="G55" i="11" s="1"/>
  <c r="T65" i="1"/>
  <c r="X65" i="1" s="1"/>
  <c r="F66" i="11" s="1"/>
  <c r="G66" i="11" s="1"/>
  <c r="T41" i="1"/>
  <c r="X41" i="1" s="1"/>
  <c r="F42" i="11" s="1"/>
  <c r="G42" i="11" s="1"/>
  <c r="T29" i="1"/>
  <c r="X29" i="1" s="1"/>
  <c r="F30" i="11" s="1"/>
  <c r="G30" i="11" s="1"/>
  <c r="T94" i="1"/>
  <c r="X94" i="1" s="1"/>
  <c r="F95" i="11" s="1"/>
  <c r="G95" i="11" s="1"/>
  <c r="T26" i="1"/>
  <c r="X26" i="1" s="1"/>
  <c r="F27" i="11" s="1"/>
  <c r="G27" i="11" s="1"/>
  <c r="T43" i="1"/>
  <c r="X43" i="1" s="1"/>
  <c r="F44" i="11" s="1"/>
  <c r="G44" i="11" s="1"/>
  <c r="T115" i="1"/>
  <c r="X115" i="1" s="1"/>
  <c r="F116" i="11" s="1"/>
  <c r="G116" i="11" s="1"/>
  <c r="T25" i="1"/>
  <c r="X25" i="1" s="1"/>
  <c r="F26" i="11" s="1"/>
  <c r="G26" i="11" s="1"/>
  <c r="T119" i="1"/>
  <c r="X119" i="1" s="1"/>
  <c r="F120" i="11" s="1"/>
  <c r="G120" i="11" s="1"/>
  <c r="T42" i="1"/>
  <c r="X42" i="1" s="1"/>
  <c r="F43" i="11" s="1"/>
  <c r="G43" i="11" s="1"/>
  <c r="T106" i="1"/>
  <c r="X106" i="1" s="1"/>
  <c r="F107" i="11" s="1"/>
  <c r="G107" i="11" s="1"/>
  <c r="T117" i="1"/>
  <c r="X117" i="1" s="1"/>
  <c r="F118" i="11" s="1"/>
  <c r="G118" i="11" s="1"/>
  <c r="T69" i="1"/>
  <c r="X69" i="1" s="1"/>
  <c r="F70" i="11" s="1"/>
  <c r="G70" i="11" s="1"/>
  <c r="T56" i="1"/>
  <c r="X56" i="1" s="1"/>
  <c r="F57" i="11" s="1"/>
  <c r="G57" i="11" s="1"/>
  <c r="T67" i="1"/>
  <c r="X67" i="1" s="1"/>
  <c r="F68" i="11" s="1"/>
  <c r="G68" i="11" s="1"/>
  <c r="T60" i="1"/>
  <c r="X60" i="1" s="1"/>
  <c r="F61" i="11" s="1"/>
  <c r="G61" i="11" s="1"/>
  <c r="T40" i="1"/>
  <c r="X40" i="1" s="1"/>
  <c r="F41" i="11" s="1"/>
  <c r="G41" i="11" s="1"/>
  <c r="T87" i="1"/>
  <c r="X87" i="1" s="1"/>
  <c r="F88" i="11" s="1"/>
  <c r="G88" i="11" s="1"/>
  <c r="T86" i="1"/>
  <c r="X86" i="1" s="1"/>
  <c r="F87" i="11" s="1"/>
  <c r="G87" i="11" s="1"/>
  <c r="T27" i="1"/>
  <c r="X27" i="1" s="1"/>
  <c r="F28" i="11" s="1"/>
  <c r="G28" i="11" s="1"/>
  <c r="T46" i="1"/>
  <c r="X46" i="1" s="1"/>
  <c r="F47" i="11" s="1"/>
  <c r="G47" i="11" s="1"/>
  <c r="T12" i="1"/>
  <c r="X12" i="1" s="1"/>
  <c r="F13" i="11" s="1"/>
  <c r="G13" i="11" s="1"/>
  <c r="T15" i="1"/>
  <c r="X15" i="1" s="1"/>
  <c r="F16" i="11" s="1"/>
  <c r="G16" i="11" s="1"/>
  <c r="T19" i="1"/>
  <c r="X19" i="1" s="1"/>
  <c r="F20" i="11" s="1"/>
  <c r="G20" i="11" s="1"/>
  <c r="T7" i="1"/>
  <c r="X7" i="1" s="1"/>
  <c r="F8" i="11" s="1"/>
  <c r="G8" i="11" s="1"/>
  <c r="T11" i="1"/>
  <c r="X11" i="1" s="1"/>
  <c r="F12" i="11" s="1"/>
  <c r="G12" i="11" s="1"/>
  <c r="T8" i="1"/>
  <c r="X8" i="1" s="1"/>
  <c r="F9" i="11" s="1"/>
  <c r="G9" i="11" s="1"/>
  <c r="T17" i="1"/>
  <c r="X17" i="1" s="1"/>
  <c r="F18" i="11" s="1"/>
  <c r="G18" i="11" s="1"/>
  <c r="T16" i="1"/>
  <c r="X16" i="1" s="1"/>
  <c r="F17" i="11" s="1"/>
  <c r="G17" i="11" s="1"/>
  <c r="T9" i="1"/>
  <c r="X9" i="1" s="1"/>
  <c r="F10" i="11" s="1"/>
  <c r="G10" i="11" s="1"/>
  <c r="T18" i="1"/>
  <c r="X18" i="1" s="1"/>
  <c r="F19" i="11" s="1"/>
  <c r="G19" i="11" s="1"/>
  <c r="T20" i="1"/>
  <c r="X20" i="1" s="1"/>
  <c r="F21" i="11" s="1"/>
  <c r="G21" i="11" s="1"/>
  <c r="T13" i="1"/>
  <c r="X13" i="1" s="1"/>
  <c r="F14" i="11" s="1"/>
  <c r="G14" i="11" s="1"/>
  <c r="T10" i="1"/>
  <c r="X10" i="1" s="1"/>
  <c r="F11" i="11" s="1"/>
  <c r="G11" i="11" s="1"/>
  <c r="T14" i="1"/>
  <c r="X14" i="1" s="1"/>
  <c r="F15" i="11" s="1"/>
  <c r="G15" i="11" s="1"/>
  <c r="T72" i="1"/>
  <c r="X72" i="1" s="1"/>
  <c r="F73" i="11" s="1"/>
  <c r="G73" i="11" s="1"/>
  <c r="S49" i="1"/>
  <c r="W49" i="1" s="1"/>
  <c r="D50" i="11" s="1"/>
  <c r="E50" i="11" s="1"/>
  <c r="S109" i="1"/>
  <c r="W109" i="1" s="1"/>
  <c r="D110" i="11" s="1"/>
  <c r="E110" i="11" s="1"/>
  <c r="S134" i="1"/>
  <c r="W134" i="1" s="1"/>
  <c r="D135" i="11" s="1"/>
  <c r="E135" i="11" s="1"/>
  <c r="S103" i="1"/>
  <c r="W103" i="1" s="1"/>
  <c r="D104" i="11" s="1"/>
  <c r="E104" i="11" s="1"/>
  <c r="S44" i="1"/>
  <c r="W44" i="1" s="1"/>
  <c r="D45" i="11" s="1"/>
  <c r="E45" i="11" s="1"/>
  <c r="S74" i="1"/>
  <c r="W74" i="1" s="1"/>
  <c r="D75" i="11" s="1"/>
  <c r="E75" i="11" s="1"/>
  <c r="T34" i="1"/>
  <c r="X34" i="1" s="1"/>
  <c r="F35" i="11" s="1"/>
  <c r="G35" i="11" s="1"/>
  <c r="T75" i="1"/>
  <c r="X75" i="1" s="1"/>
  <c r="F76" i="11" s="1"/>
  <c r="G76" i="11" s="1"/>
  <c r="T39" i="1"/>
  <c r="X39" i="1" s="1"/>
  <c r="F40" i="11" s="1"/>
  <c r="G40" i="11" s="1"/>
  <c r="S129" i="1"/>
  <c r="W129" i="1" s="1"/>
  <c r="D130" i="11" s="1"/>
  <c r="E130" i="11" s="1"/>
  <c r="S39" i="1"/>
  <c r="W39" i="1" s="1"/>
  <c r="D40" i="11" s="1"/>
  <c r="E40" i="11" s="1"/>
  <c r="S105" i="1"/>
  <c r="W105" i="1" s="1"/>
  <c r="D106" i="11" s="1"/>
  <c r="E106" i="11" s="1"/>
  <c r="S58" i="1"/>
  <c r="W58" i="1" s="1"/>
  <c r="D59" i="11" s="1"/>
  <c r="E59" i="11" s="1"/>
  <c r="S114" i="1"/>
  <c r="W114" i="1" s="1"/>
  <c r="D115" i="11" s="1"/>
  <c r="E115" i="11" s="1"/>
  <c r="S136" i="1"/>
  <c r="W136" i="1" s="1"/>
  <c r="D137" i="11" s="1"/>
  <c r="E137" i="11" s="1"/>
  <c r="S118" i="1"/>
  <c r="W118" i="1" s="1"/>
  <c r="D119" i="11" s="1"/>
  <c r="E119" i="11" s="1"/>
  <c r="S36" i="1"/>
  <c r="W36" i="1" s="1"/>
  <c r="D37" i="11" s="1"/>
  <c r="E37" i="11" s="1"/>
  <c r="S41" i="1"/>
  <c r="W41" i="1" s="1"/>
  <c r="D42" i="11" s="1"/>
  <c r="E42" i="11" s="1"/>
  <c r="S18" i="1"/>
  <c r="W18" i="1" s="1"/>
  <c r="D19" i="11" s="1"/>
  <c r="E19" i="11" s="1"/>
  <c r="S17" i="1"/>
  <c r="W17" i="1" s="1"/>
  <c r="D18" i="11" s="1"/>
  <c r="E18" i="11" s="1"/>
  <c r="S16" i="1"/>
  <c r="W16" i="1" s="1"/>
  <c r="D17" i="11" s="1"/>
  <c r="E17" i="11" s="1"/>
  <c r="S21" i="1"/>
  <c r="W21" i="1" s="1"/>
  <c r="D22" i="11" s="1"/>
  <c r="E22" i="11" s="1"/>
  <c r="S106" i="1"/>
  <c r="W106" i="1" s="1"/>
  <c r="D107" i="11" s="1"/>
  <c r="E107" i="11" s="1"/>
  <c r="S38" i="1"/>
  <c r="W38" i="1" s="1"/>
  <c r="D39" i="11" s="1"/>
  <c r="E39" i="11" s="1"/>
  <c r="T64" i="1"/>
  <c r="X64" i="1" s="1"/>
  <c r="F65" i="11" s="1"/>
  <c r="G65" i="11" s="1"/>
  <c r="T23" i="1"/>
  <c r="X23" i="1" s="1"/>
  <c r="F24" i="11" s="1"/>
  <c r="G24" i="11" s="1"/>
  <c r="S47" i="1"/>
  <c r="W47" i="1" s="1"/>
  <c r="D48" i="11" s="1"/>
  <c r="E48" i="11" s="1"/>
  <c r="S125" i="1"/>
  <c r="W125" i="1" s="1"/>
  <c r="D126" i="11" s="1"/>
  <c r="E126" i="11" s="1"/>
  <c r="S57" i="1"/>
  <c r="W57" i="1" s="1"/>
  <c r="D58" i="11" s="1"/>
  <c r="E58" i="11" s="1"/>
  <c r="S120" i="1"/>
  <c r="W120" i="1" s="1"/>
  <c r="D121" i="11" s="1"/>
  <c r="E121" i="11" s="1"/>
  <c r="B23" i="4"/>
  <c r="H22" i="4"/>
  <c r="C17" i="1" s="1"/>
  <c r="C18" i="11" s="1"/>
  <c r="H18" i="11" s="1"/>
  <c r="B24" i="4" l="1"/>
  <c r="H23" i="4"/>
  <c r="C18" i="1" s="1"/>
  <c r="C19" i="11" s="1"/>
  <c r="H19" i="11" s="1"/>
  <c r="B25" i="4" l="1"/>
  <c r="H24" i="4"/>
  <c r="C19" i="1" s="1"/>
  <c r="C20" i="11" s="1"/>
  <c r="H20" i="11" s="1"/>
  <c r="B26" i="4" l="1"/>
  <c r="H25" i="4"/>
  <c r="C20" i="1" s="1"/>
  <c r="C21" i="11" s="1"/>
  <c r="H21" i="11" s="1"/>
  <c r="B27" i="4" l="1"/>
  <c r="H26" i="4"/>
  <c r="C21" i="1" s="1"/>
  <c r="C22" i="11" s="1"/>
  <c r="H22" i="11" s="1"/>
  <c r="B28" i="4" l="1"/>
  <c r="H27" i="4"/>
  <c r="C22" i="1" s="1"/>
  <c r="C23" i="11" s="1"/>
  <c r="H23" i="11" s="1"/>
  <c r="B29" i="4" l="1"/>
  <c r="H28" i="4"/>
  <c r="C23" i="1" s="1"/>
  <c r="C24" i="11" s="1"/>
  <c r="H24" i="11" s="1"/>
  <c r="B30" i="4" l="1"/>
  <c r="H29" i="4"/>
  <c r="C24" i="1" s="1"/>
  <c r="C25" i="11" s="1"/>
  <c r="H25" i="11" s="1"/>
  <c r="B31" i="4" l="1"/>
  <c r="H30" i="4"/>
  <c r="C25" i="1" s="1"/>
  <c r="C26" i="11" s="1"/>
  <c r="H26" i="11" s="1"/>
  <c r="B32" i="4" l="1"/>
  <c r="H31" i="4"/>
  <c r="C26" i="1" s="1"/>
  <c r="C27" i="11" s="1"/>
  <c r="H27" i="11" s="1"/>
  <c r="B33" i="4" l="1"/>
  <c r="H32" i="4"/>
  <c r="C27" i="1" s="1"/>
  <c r="C28" i="11" s="1"/>
  <c r="H28" i="11" s="1"/>
  <c r="B34" i="4" l="1"/>
  <c r="H33" i="4"/>
  <c r="C28" i="1" s="1"/>
  <c r="C29" i="11" s="1"/>
  <c r="H29" i="11" s="1"/>
  <c r="B35" i="4" l="1"/>
  <c r="H34" i="4"/>
  <c r="C29" i="1" s="1"/>
  <c r="C30" i="11" s="1"/>
  <c r="H30" i="11" s="1"/>
  <c r="B36" i="4" l="1"/>
  <c r="H35" i="4"/>
  <c r="C30" i="1" s="1"/>
  <c r="C31" i="11" s="1"/>
  <c r="H31" i="11" s="1"/>
  <c r="B37" i="4" l="1"/>
  <c r="H36" i="4"/>
  <c r="C31" i="1" s="1"/>
  <c r="C32" i="11" s="1"/>
  <c r="H32" i="11" s="1"/>
  <c r="B38" i="4" l="1"/>
  <c r="H37" i="4"/>
  <c r="C32" i="1" s="1"/>
  <c r="C33" i="11" s="1"/>
  <c r="H33" i="11" s="1"/>
  <c r="B39" i="4" l="1"/>
  <c r="H38" i="4"/>
  <c r="C33" i="1" s="1"/>
  <c r="C34" i="11" s="1"/>
  <c r="H34" i="11" s="1"/>
  <c r="B40" i="4" l="1"/>
  <c r="H39" i="4"/>
  <c r="C34" i="1" s="1"/>
  <c r="C35" i="11" s="1"/>
  <c r="H35" i="11" s="1"/>
  <c r="B41" i="4" l="1"/>
  <c r="H40" i="4"/>
  <c r="C35" i="1" s="1"/>
  <c r="C36" i="11" s="1"/>
  <c r="H36" i="11" s="1"/>
  <c r="B42" i="4" l="1"/>
  <c r="H41" i="4"/>
  <c r="C36" i="1" s="1"/>
  <c r="C37" i="11" s="1"/>
  <c r="H37" i="11" s="1"/>
  <c r="B43" i="4" l="1"/>
  <c r="H42" i="4"/>
  <c r="C37" i="1" s="1"/>
  <c r="C38" i="11" s="1"/>
  <c r="H38" i="11" s="1"/>
  <c r="B44" i="4" l="1"/>
  <c r="H43" i="4"/>
  <c r="C38" i="1" s="1"/>
  <c r="C39" i="11" s="1"/>
  <c r="H39" i="11" s="1"/>
  <c r="B45" i="4" l="1"/>
  <c r="H44" i="4"/>
  <c r="C39" i="1" s="1"/>
  <c r="C40" i="11" s="1"/>
  <c r="H40" i="11" s="1"/>
  <c r="B46" i="4" l="1"/>
  <c r="H45" i="4"/>
  <c r="C40" i="1" s="1"/>
  <c r="C41" i="11" s="1"/>
  <c r="H41" i="11" s="1"/>
  <c r="B47" i="4" l="1"/>
  <c r="H46" i="4"/>
  <c r="C41" i="1" s="1"/>
  <c r="C42" i="11" s="1"/>
  <c r="H42" i="11" s="1"/>
  <c r="B48" i="4" l="1"/>
  <c r="H47" i="4"/>
  <c r="C42" i="1" s="1"/>
  <c r="C43" i="11" s="1"/>
  <c r="H43" i="11" s="1"/>
  <c r="B49" i="4" l="1"/>
  <c r="H48" i="4"/>
  <c r="C43" i="1" s="1"/>
  <c r="C44" i="11" s="1"/>
  <c r="H44" i="11" s="1"/>
  <c r="B50" i="4" l="1"/>
  <c r="H49" i="4"/>
  <c r="C44" i="1" s="1"/>
  <c r="C45" i="11" s="1"/>
  <c r="H45" i="11" s="1"/>
  <c r="B51" i="4" l="1"/>
  <c r="H50" i="4"/>
  <c r="C45" i="1" s="1"/>
  <c r="C46" i="11" s="1"/>
  <c r="H46" i="11" s="1"/>
  <c r="B52" i="4" l="1"/>
  <c r="H51" i="4"/>
  <c r="C46" i="1" s="1"/>
  <c r="C47" i="11" s="1"/>
  <c r="H47" i="11" s="1"/>
  <c r="B53" i="4" l="1"/>
  <c r="H52" i="4"/>
  <c r="C47" i="1" s="1"/>
  <c r="C48" i="11" s="1"/>
  <c r="H48" i="11" s="1"/>
  <c r="B54" i="4" l="1"/>
  <c r="H53" i="4"/>
  <c r="C48" i="1" s="1"/>
  <c r="C49" i="11" s="1"/>
  <c r="H49" i="11" s="1"/>
  <c r="B55" i="4" l="1"/>
  <c r="H54" i="4"/>
  <c r="C49" i="1" s="1"/>
  <c r="C50" i="11" s="1"/>
  <c r="H50" i="11" s="1"/>
  <c r="B56" i="4" l="1"/>
  <c r="H55" i="4"/>
  <c r="C50" i="1" s="1"/>
  <c r="C51" i="11" s="1"/>
  <c r="H51" i="11" s="1"/>
  <c r="B57" i="4" l="1"/>
  <c r="H56" i="4"/>
  <c r="C51" i="1" s="1"/>
  <c r="C52" i="11" s="1"/>
  <c r="H52" i="11" s="1"/>
  <c r="B58" i="4" l="1"/>
  <c r="H57" i="4"/>
  <c r="C52" i="1" s="1"/>
  <c r="C53" i="11" s="1"/>
  <c r="H53" i="11" s="1"/>
  <c r="B59" i="4" l="1"/>
  <c r="H58" i="4"/>
  <c r="C53" i="1" s="1"/>
  <c r="C54" i="11" s="1"/>
  <c r="H54" i="11" s="1"/>
  <c r="B60" i="4" l="1"/>
  <c r="H59" i="4"/>
  <c r="C54" i="1" s="1"/>
  <c r="C55" i="11" s="1"/>
  <c r="H55" i="11" s="1"/>
  <c r="B61" i="4" l="1"/>
  <c r="H60" i="4"/>
  <c r="C55" i="1" s="1"/>
  <c r="C56" i="11" s="1"/>
  <c r="H56" i="11" s="1"/>
  <c r="B62" i="4" l="1"/>
  <c r="H61" i="4"/>
  <c r="C56" i="1" s="1"/>
  <c r="C57" i="11" s="1"/>
  <c r="H57" i="11" s="1"/>
  <c r="B63" i="4" l="1"/>
  <c r="H62" i="4"/>
  <c r="C57" i="1" s="1"/>
  <c r="C58" i="11" s="1"/>
  <c r="H58" i="11" s="1"/>
  <c r="B64" i="4" l="1"/>
  <c r="H63" i="4"/>
  <c r="C58" i="1" s="1"/>
  <c r="C59" i="11" s="1"/>
  <c r="H59" i="11" s="1"/>
  <c r="B65" i="4" l="1"/>
  <c r="H64" i="4"/>
  <c r="C59" i="1" s="1"/>
  <c r="C60" i="11" s="1"/>
  <c r="H60" i="11" s="1"/>
  <c r="B66" i="4" l="1"/>
  <c r="H65" i="4"/>
  <c r="C60" i="1" s="1"/>
  <c r="C61" i="11" s="1"/>
  <c r="H61" i="11" s="1"/>
  <c r="B67" i="4" l="1"/>
  <c r="H66" i="4"/>
  <c r="C61" i="1" s="1"/>
  <c r="C62" i="11" s="1"/>
  <c r="H62" i="11" s="1"/>
  <c r="B68" i="4" l="1"/>
  <c r="H67" i="4"/>
  <c r="C62" i="1" s="1"/>
  <c r="C63" i="11" s="1"/>
  <c r="H63" i="11" s="1"/>
  <c r="B69" i="4" l="1"/>
  <c r="H68" i="4"/>
  <c r="C63" i="1" s="1"/>
  <c r="C64" i="11" s="1"/>
  <c r="H64" i="11" s="1"/>
  <c r="B70" i="4" l="1"/>
  <c r="H69" i="4"/>
  <c r="C64" i="1" s="1"/>
  <c r="C65" i="11" s="1"/>
  <c r="H65" i="11" s="1"/>
  <c r="B71" i="4" l="1"/>
  <c r="H70" i="4"/>
  <c r="C65" i="1" s="1"/>
  <c r="C66" i="11" s="1"/>
  <c r="H66" i="11" s="1"/>
  <c r="B72" i="4" l="1"/>
  <c r="H71" i="4"/>
  <c r="C66" i="1" s="1"/>
  <c r="C67" i="11" s="1"/>
  <c r="H67" i="11" s="1"/>
  <c r="B73" i="4" l="1"/>
  <c r="H72" i="4"/>
  <c r="C67" i="1" s="1"/>
  <c r="C68" i="11" s="1"/>
  <c r="H68" i="11" s="1"/>
  <c r="B74" i="4" l="1"/>
  <c r="H73" i="4"/>
  <c r="C68" i="1" s="1"/>
  <c r="C69" i="11" s="1"/>
  <c r="H69" i="11" s="1"/>
  <c r="B75" i="4" l="1"/>
  <c r="H74" i="4"/>
  <c r="C69" i="1" s="1"/>
  <c r="C70" i="11" s="1"/>
  <c r="H70" i="11" s="1"/>
  <c r="B76" i="4" l="1"/>
  <c r="H75" i="4"/>
  <c r="C70" i="1" s="1"/>
  <c r="C71" i="11" s="1"/>
  <c r="H71" i="11" s="1"/>
  <c r="B77" i="4" l="1"/>
  <c r="H76" i="4"/>
  <c r="C71" i="1" s="1"/>
  <c r="C72" i="11" s="1"/>
  <c r="H72" i="11" s="1"/>
  <c r="B78" i="4" l="1"/>
  <c r="H77" i="4"/>
  <c r="C72" i="1" s="1"/>
  <c r="C73" i="11" s="1"/>
  <c r="H73" i="11" s="1"/>
  <c r="B79" i="4" l="1"/>
  <c r="H78" i="4"/>
  <c r="C73" i="1" s="1"/>
  <c r="C74" i="11" s="1"/>
  <c r="H74" i="11" s="1"/>
  <c r="B80" i="4" l="1"/>
  <c r="H79" i="4"/>
  <c r="C74" i="1" s="1"/>
  <c r="C75" i="11" s="1"/>
  <c r="H75" i="11" s="1"/>
  <c r="B81" i="4" l="1"/>
  <c r="H80" i="4"/>
  <c r="C75" i="1" s="1"/>
  <c r="C76" i="11" s="1"/>
  <c r="H76" i="11" s="1"/>
  <c r="B82" i="4" l="1"/>
  <c r="H81" i="4"/>
  <c r="C76" i="1" s="1"/>
  <c r="C77" i="11" s="1"/>
  <c r="H77" i="11" s="1"/>
  <c r="B83" i="4" l="1"/>
  <c r="H82" i="4"/>
  <c r="C77" i="1" s="1"/>
  <c r="C78" i="11" s="1"/>
  <c r="H78" i="11" s="1"/>
  <c r="B84" i="4" l="1"/>
  <c r="H83" i="4"/>
  <c r="C78" i="1" s="1"/>
  <c r="C79" i="11" s="1"/>
  <c r="H79" i="11" s="1"/>
  <c r="B85" i="4" l="1"/>
  <c r="H84" i="4"/>
  <c r="C79" i="1" s="1"/>
  <c r="C80" i="11" s="1"/>
  <c r="H80" i="11" s="1"/>
  <c r="B86" i="4" l="1"/>
  <c r="H85" i="4"/>
  <c r="C80" i="1" s="1"/>
  <c r="C81" i="11" s="1"/>
  <c r="H81" i="11" s="1"/>
  <c r="B87" i="4" l="1"/>
  <c r="H86" i="4"/>
  <c r="C81" i="1" s="1"/>
  <c r="C82" i="11" s="1"/>
  <c r="H82" i="11" s="1"/>
  <c r="B88" i="4" l="1"/>
  <c r="H87" i="4"/>
  <c r="C82" i="1" s="1"/>
  <c r="C83" i="11" s="1"/>
  <c r="H83" i="11" s="1"/>
  <c r="B89" i="4" l="1"/>
  <c r="H88" i="4"/>
  <c r="C83" i="1" s="1"/>
  <c r="C84" i="11" s="1"/>
  <c r="H84" i="11" s="1"/>
  <c r="B90" i="4" l="1"/>
  <c r="H89" i="4"/>
  <c r="C84" i="1" s="1"/>
  <c r="C85" i="11" s="1"/>
  <c r="H85" i="11" s="1"/>
  <c r="B91" i="4" l="1"/>
  <c r="H90" i="4"/>
  <c r="C85" i="1" s="1"/>
  <c r="C86" i="11" s="1"/>
  <c r="H86" i="11" l="1"/>
  <c r="H4" i="11"/>
  <c r="B92" i="4"/>
  <c r="H91" i="4"/>
  <c r="C86" i="1" s="1"/>
  <c r="C87" i="11" s="1"/>
  <c r="H87" i="11" s="1"/>
  <c r="B93" i="4" l="1"/>
  <c r="H92" i="4"/>
  <c r="C87" i="1" s="1"/>
  <c r="C88" i="11" s="1"/>
  <c r="H88" i="11" s="1"/>
  <c r="B94" i="4" l="1"/>
  <c r="H93" i="4"/>
  <c r="C88" i="1" s="1"/>
  <c r="C89" i="11" s="1"/>
  <c r="H89" i="11" s="1"/>
  <c r="B95" i="4" l="1"/>
  <c r="H94" i="4"/>
  <c r="C89" i="1" s="1"/>
  <c r="C90" i="11" s="1"/>
  <c r="H90" i="11" s="1"/>
  <c r="B96" i="4" l="1"/>
  <c r="H95" i="4"/>
  <c r="C90" i="1" s="1"/>
  <c r="C91" i="11" s="1"/>
  <c r="H91" i="11" s="1"/>
  <c r="B97" i="4" l="1"/>
  <c r="H96" i="4"/>
  <c r="C91" i="1" s="1"/>
  <c r="C92" i="11" s="1"/>
  <c r="H92" i="11" s="1"/>
  <c r="B98" i="4" l="1"/>
  <c r="H97" i="4"/>
  <c r="C92" i="1" s="1"/>
  <c r="C93" i="11" s="1"/>
  <c r="H93" i="11" s="1"/>
  <c r="B99" i="4" l="1"/>
  <c r="H98" i="4"/>
  <c r="C93" i="1" s="1"/>
  <c r="C94" i="11" s="1"/>
  <c r="H94" i="11" s="1"/>
  <c r="B100" i="4" l="1"/>
  <c r="H99" i="4"/>
  <c r="C94" i="1" s="1"/>
  <c r="C95" i="11" s="1"/>
  <c r="H95" i="11" s="1"/>
  <c r="B101" i="4" l="1"/>
  <c r="H100" i="4"/>
  <c r="C95" i="1" s="1"/>
  <c r="C96" i="11" s="1"/>
  <c r="H96" i="11" s="1"/>
  <c r="B102" i="4" l="1"/>
  <c r="H101" i="4"/>
  <c r="C96" i="1" s="1"/>
  <c r="C97" i="11" s="1"/>
  <c r="H97" i="11" s="1"/>
  <c r="B103" i="4" l="1"/>
  <c r="H102" i="4"/>
  <c r="C97" i="1" s="1"/>
  <c r="C98" i="11" s="1"/>
  <c r="H98" i="11" s="1"/>
  <c r="B104" i="4" l="1"/>
  <c r="H103" i="4"/>
  <c r="C98" i="1" s="1"/>
  <c r="C99" i="11" s="1"/>
  <c r="H99" i="11" s="1"/>
  <c r="B105" i="4" l="1"/>
  <c r="H104" i="4"/>
  <c r="C99" i="1" s="1"/>
  <c r="C100" i="11" s="1"/>
  <c r="H100" i="11" s="1"/>
  <c r="B106" i="4" l="1"/>
  <c r="H105" i="4"/>
  <c r="C100" i="1" s="1"/>
  <c r="C101" i="11" s="1"/>
  <c r="H101" i="11" s="1"/>
  <c r="B107" i="4" l="1"/>
  <c r="H106" i="4"/>
  <c r="C101" i="1" s="1"/>
  <c r="C102" i="11" s="1"/>
  <c r="H102" i="11" s="1"/>
  <c r="B108" i="4" l="1"/>
  <c r="H107" i="4"/>
  <c r="C102" i="1" s="1"/>
  <c r="C103" i="11" s="1"/>
  <c r="H103" i="11" s="1"/>
  <c r="B109" i="4" l="1"/>
  <c r="H108" i="4"/>
  <c r="C103" i="1" s="1"/>
  <c r="C104" i="11" s="1"/>
  <c r="H104" i="11" s="1"/>
  <c r="B110" i="4" l="1"/>
  <c r="H109" i="4"/>
  <c r="C104" i="1" s="1"/>
  <c r="C105" i="11" s="1"/>
  <c r="H105" i="11" s="1"/>
  <c r="B111" i="4" l="1"/>
  <c r="H110" i="4"/>
  <c r="C105" i="1" s="1"/>
  <c r="C106" i="11" s="1"/>
  <c r="H106" i="11" s="1"/>
  <c r="B112" i="4" l="1"/>
  <c r="H111" i="4"/>
  <c r="C106" i="1" s="1"/>
  <c r="C107" i="11" s="1"/>
  <c r="H107" i="11" s="1"/>
  <c r="B113" i="4" l="1"/>
  <c r="H112" i="4"/>
  <c r="C107" i="1" s="1"/>
  <c r="C108" i="11" s="1"/>
  <c r="H108" i="11" s="1"/>
  <c r="B114" i="4" l="1"/>
  <c r="H113" i="4"/>
  <c r="C108" i="1" s="1"/>
  <c r="C109" i="11" s="1"/>
  <c r="H109" i="11" s="1"/>
  <c r="B115" i="4" l="1"/>
  <c r="H114" i="4"/>
  <c r="C109" i="1" s="1"/>
  <c r="C110" i="11" s="1"/>
  <c r="H110" i="11" s="1"/>
  <c r="B116" i="4" l="1"/>
  <c r="H115" i="4"/>
  <c r="C110" i="1" s="1"/>
  <c r="C111" i="11" s="1"/>
  <c r="H111" i="11" s="1"/>
  <c r="B117" i="4" l="1"/>
  <c r="H116" i="4"/>
  <c r="C111" i="1" s="1"/>
  <c r="C112" i="11" s="1"/>
  <c r="H112" i="11" s="1"/>
  <c r="B118" i="4" l="1"/>
  <c r="H117" i="4"/>
  <c r="C112" i="1" s="1"/>
  <c r="C113" i="11" s="1"/>
  <c r="H113" i="11" s="1"/>
  <c r="B119" i="4" l="1"/>
  <c r="H118" i="4"/>
  <c r="C113" i="1" s="1"/>
  <c r="C114" i="11" s="1"/>
  <c r="H114" i="11" s="1"/>
  <c r="B120" i="4" l="1"/>
  <c r="H119" i="4"/>
  <c r="C114" i="1" s="1"/>
  <c r="C115" i="11" s="1"/>
  <c r="H115" i="11" s="1"/>
  <c r="B121" i="4" l="1"/>
  <c r="H120" i="4"/>
  <c r="C115" i="1" s="1"/>
  <c r="C116" i="11" s="1"/>
  <c r="H116" i="11" s="1"/>
  <c r="B122" i="4" l="1"/>
  <c r="H121" i="4"/>
  <c r="C116" i="1" s="1"/>
  <c r="C117" i="11" s="1"/>
  <c r="H117" i="11" s="1"/>
  <c r="B123" i="4" l="1"/>
  <c r="H122" i="4"/>
  <c r="C117" i="1" s="1"/>
  <c r="C118" i="11" s="1"/>
  <c r="H118" i="11" s="1"/>
  <c r="B124" i="4" l="1"/>
  <c r="H123" i="4"/>
  <c r="C118" i="1" s="1"/>
  <c r="C119" i="11" s="1"/>
  <c r="H119" i="11" s="1"/>
  <c r="B125" i="4" l="1"/>
  <c r="H124" i="4"/>
  <c r="C119" i="1" s="1"/>
  <c r="C120" i="11" s="1"/>
  <c r="H120" i="11" s="1"/>
  <c r="B126" i="4" l="1"/>
  <c r="H125" i="4"/>
  <c r="C120" i="1" s="1"/>
  <c r="C121" i="11" s="1"/>
  <c r="H121" i="11" s="1"/>
  <c r="B127" i="4" l="1"/>
  <c r="H126" i="4"/>
  <c r="C121" i="1" s="1"/>
  <c r="C122" i="11" s="1"/>
  <c r="H122" i="11" s="1"/>
  <c r="B128" i="4" l="1"/>
  <c r="H127" i="4"/>
  <c r="C122" i="1" s="1"/>
  <c r="C123" i="11" s="1"/>
  <c r="H123" i="11" s="1"/>
  <c r="B129" i="4" l="1"/>
  <c r="H128" i="4"/>
  <c r="C123" i="1" s="1"/>
  <c r="C124" i="11" s="1"/>
  <c r="H124" i="11" s="1"/>
  <c r="B130" i="4" l="1"/>
  <c r="H129" i="4"/>
  <c r="C124" i="1" s="1"/>
  <c r="C125" i="11" s="1"/>
  <c r="H125" i="11" s="1"/>
  <c r="B131" i="4" l="1"/>
  <c r="H130" i="4"/>
  <c r="C125" i="1" s="1"/>
  <c r="C126" i="11" s="1"/>
  <c r="H126" i="11" s="1"/>
  <c r="B132" i="4" l="1"/>
  <c r="H131" i="4"/>
  <c r="C126" i="1" s="1"/>
  <c r="C127" i="11" s="1"/>
  <c r="H127" i="11" s="1"/>
  <c r="B133" i="4" l="1"/>
  <c r="H132" i="4"/>
  <c r="C127" i="1" s="1"/>
  <c r="C128" i="11" s="1"/>
  <c r="H128" i="11" s="1"/>
  <c r="B134" i="4" l="1"/>
  <c r="H133" i="4"/>
  <c r="C128" i="1" s="1"/>
  <c r="C129" i="11" s="1"/>
  <c r="H129" i="11" s="1"/>
  <c r="B135" i="4" l="1"/>
  <c r="H134" i="4"/>
  <c r="C129" i="1" s="1"/>
  <c r="C130" i="11" s="1"/>
  <c r="H130" i="11" s="1"/>
  <c r="B136" i="4" l="1"/>
  <c r="H135" i="4"/>
  <c r="C130" i="1" s="1"/>
  <c r="C131" i="11" s="1"/>
  <c r="H131" i="11" s="1"/>
  <c r="B137" i="4" l="1"/>
  <c r="H136" i="4"/>
  <c r="C131" i="1" s="1"/>
  <c r="C132" i="11" s="1"/>
  <c r="H132" i="11" s="1"/>
  <c r="B138" i="4" l="1"/>
  <c r="H137" i="4"/>
  <c r="C132" i="1" s="1"/>
  <c r="C133" i="11" s="1"/>
  <c r="H133" i="11" s="1"/>
  <c r="B139" i="4" l="1"/>
  <c r="H138" i="4"/>
  <c r="C133" i="1" s="1"/>
  <c r="C134" i="11" s="1"/>
  <c r="H134" i="11" s="1"/>
  <c r="B140" i="4" l="1"/>
  <c r="H139" i="4"/>
  <c r="C134" i="1" s="1"/>
  <c r="C135" i="11" s="1"/>
  <c r="H135" i="11" s="1"/>
  <c r="B141" i="4" l="1"/>
  <c r="H140" i="4"/>
  <c r="C135" i="1" s="1"/>
  <c r="C136" i="11" s="1"/>
  <c r="H136" i="11" s="1"/>
  <c r="B142" i="4" l="1"/>
  <c r="H141" i="4"/>
  <c r="C136" i="1" s="1"/>
  <c r="C137" i="11" s="1"/>
  <c r="H137" i="11" s="1"/>
  <c r="B143" i="4" l="1"/>
  <c r="H142" i="4"/>
  <c r="C137" i="1" s="1"/>
  <c r="C138" i="11" s="1"/>
  <c r="H138" i="11" s="1"/>
  <c r="B144" i="4" l="1"/>
  <c r="H143" i="4"/>
  <c r="C138" i="1" s="1"/>
  <c r="C139" i="11" s="1"/>
  <c r="H139" i="11" s="1"/>
  <c r="B145" i="4" l="1"/>
  <c r="H144" i="4"/>
  <c r="C139" i="1" s="1"/>
  <c r="C140" i="11" s="1"/>
  <c r="H140" i="11" s="1"/>
  <c r="B146" i="4" l="1"/>
  <c r="H145" i="4"/>
  <c r="C140" i="1" s="1"/>
  <c r="C141" i="11" s="1"/>
  <c r="H141" i="11" s="1"/>
  <c r="B147" i="4" l="1"/>
  <c r="H146" i="4"/>
  <c r="C141" i="1" s="1"/>
  <c r="C142" i="11" s="1"/>
  <c r="H142" i="11" s="1"/>
  <c r="B148" i="4" l="1"/>
  <c r="H147" i="4"/>
  <c r="C142" i="1" s="1"/>
  <c r="C143" i="11" s="1"/>
  <c r="H143" i="11" s="1"/>
  <c r="B149" i="4" l="1"/>
  <c r="H148" i="4"/>
  <c r="C143" i="1" s="1"/>
  <c r="C144" i="11" s="1"/>
  <c r="H144" i="11" s="1"/>
  <c r="B150" i="4" l="1"/>
  <c r="H149" i="4"/>
  <c r="C144" i="1" s="1"/>
  <c r="C145" i="11" s="1"/>
  <c r="H145" i="11" s="1"/>
  <c r="B151" i="4" l="1"/>
  <c r="H150" i="4"/>
  <c r="C145" i="1" s="1"/>
  <c r="C146" i="11" s="1"/>
  <c r="H146" i="11" s="1"/>
  <c r="B152" i="4" l="1"/>
  <c r="H151" i="4"/>
  <c r="C146" i="1" s="1"/>
  <c r="C147" i="11" s="1"/>
  <c r="H147" i="11" s="1"/>
  <c r="B153" i="4" l="1"/>
  <c r="H152" i="4"/>
  <c r="C147" i="1" s="1"/>
  <c r="C148" i="11" s="1"/>
  <c r="H148" i="11" s="1"/>
  <c r="B154" i="4" l="1"/>
  <c r="H153" i="4"/>
  <c r="C148" i="1" s="1"/>
  <c r="C149" i="11" s="1"/>
  <c r="H149" i="11" s="1"/>
  <c r="B155" i="4" l="1"/>
  <c r="H154" i="4"/>
  <c r="C149" i="1" s="1"/>
  <c r="C150" i="11" s="1"/>
  <c r="H150" i="11" s="1"/>
  <c r="B156" i="4" l="1"/>
  <c r="H155" i="4"/>
  <c r="C150" i="1" s="1"/>
  <c r="C151" i="11" s="1"/>
  <c r="H151" i="11" s="1"/>
  <c r="B157" i="4" l="1"/>
  <c r="H156" i="4"/>
  <c r="C151" i="1" s="1"/>
  <c r="C152" i="11" s="1"/>
  <c r="H152" i="11" s="1"/>
  <c r="B158" i="4" l="1"/>
  <c r="H157" i="4"/>
  <c r="C152" i="1" s="1"/>
  <c r="C153" i="11" s="1"/>
  <c r="H153" i="11" s="1"/>
  <c r="B159" i="4" l="1"/>
  <c r="H158" i="4"/>
  <c r="C153" i="1" s="1"/>
  <c r="C154" i="11" s="1"/>
  <c r="H154" i="11" s="1"/>
  <c r="B160" i="4" l="1"/>
  <c r="H159" i="4"/>
  <c r="C154" i="1" s="1"/>
  <c r="C155" i="11" s="1"/>
  <c r="H155" i="11" s="1"/>
  <c r="B161" i="4" l="1"/>
  <c r="H160" i="4"/>
  <c r="C155" i="1" s="1"/>
  <c r="C156" i="11" s="1"/>
  <c r="H156" i="11" s="1"/>
  <c r="B162" i="4" l="1"/>
  <c r="H161" i="4"/>
  <c r="C156" i="1" s="1"/>
  <c r="C157" i="11" s="1"/>
  <c r="H157" i="11" s="1"/>
  <c r="H3" i="11" s="1"/>
  <c r="B163" i="4" l="1"/>
  <c r="H162" i="4"/>
  <c r="B164" i="4" l="1"/>
  <c r="H163" i="4"/>
  <c r="B165" i="4" l="1"/>
  <c r="H164" i="4"/>
  <c r="B166" i="4" l="1"/>
  <c r="H165" i="4"/>
  <c r="B167" i="4" l="1"/>
  <c r="H166" i="4"/>
  <c r="B168" i="4" l="1"/>
  <c r="H167" i="4"/>
  <c r="B169" i="4" l="1"/>
  <c r="H168" i="4"/>
  <c r="B170" i="4" l="1"/>
  <c r="H169" i="4"/>
  <c r="B171" i="4" l="1"/>
  <c r="H170" i="4"/>
  <c r="B172" i="4" l="1"/>
  <c r="H171" i="4"/>
  <c r="B173" i="4" l="1"/>
  <c r="H172" i="4"/>
  <c r="B174" i="4" l="1"/>
  <c r="H173" i="4"/>
  <c r="B175" i="4" l="1"/>
  <c r="H174" i="4"/>
  <c r="B176" i="4" l="1"/>
  <c r="H175" i="4"/>
  <c r="B177" i="4" l="1"/>
  <c r="H176" i="4"/>
  <c r="B178" i="4" l="1"/>
  <c r="H177" i="4"/>
  <c r="B179" i="4" l="1"/>
  <c r="H178" i="4"/>
  <c r="B180" i="4" l="1"/>
  <c r="H179" i="4"/>
  <c r="B181" i="4" l="1"/>
  <c r="H180" i="4"/>
  <c r="B182" i="4" l="1"/>
  <c r="H181" i="4"/>
  <c r="B183" i="4" l="1"/>
  <c r="H182" i="4"/>
  <c r="B184" i="4" l="1"/>
  <c r="H183" i="4"/>
  <c r="B185" i="4" l="1"/>
  <c r="H184" i="4"/>
  <c r="B186" i="4" l="1"/>
  <c r="H185" i="4"/>
  <c r="B187" i="4" l="1"/>
  <c r="H186" i="4"/>
  <c r="B188" i="4" l="1"/>
  <c r="H187" i="4"/>
  <c r="B189" i="4" l="1"/>
  <c r="H188" i="4"/>
  <c r="B190" i="4" l="1"/>
  <c r="H189" i="4"/>
  <c r="B191" i="4" l="1"/>
  <c r="H190" i="4"/>
  <c r="B192" i="4" l="1"/>
  <c r="H191" i="4"/>
  <c r="B193" i="4" l="1"/>
  <c r="H192" i="4"/>
  <c r="B194" i="4" l="1"/>
  <c r="H193" i="4"/>
  <c r="B195" i="4" l="1"/>
  <c r="H194" i="4"/>
  <c r="B196" i="4" l="1"/>
  <c r="H195" i="4"/>
  <c r="B197" i="4" l="1"/>
  <c r="H196" i="4"/>
  <c r="B198" i="4" l="1"/>
  <c r="H197" i="4"/>
  <c r="B199" i="4" l="1"/>
  <c r="H198" i="4"/>
  <c r="B200" i="4" l="1"/>
  <c r="H199" i="4"/>
  <c r="B201" i="4" l="1"/>
  <c r="H200" i="4"/>
  <c r="B202" i="4" l="1"/>
  <c r="H201" i="4"/>
  <c r="B203" i="4" l="1"/>
  <c r="H202" i="4"/>
  <c r="B204" i="4" l="1"/>
  <c r="H203" i="4"/>
  <c r="B205" i="4" l="1"/>
  <c r="H204" i="4"/>
  <c r="B206" i="4" l="1"/>
  <c r="H205" i="4"/>
  <c r="B207" i="4" l="1"/>
  <c r="H206" i="4"/>
  <c r="B208" i="4" l="1"/>
  <c r="H207" i="4"/>
  <c r="B209" i="4" l="1"/>
  <c r="H208" i="4"/>
  <c r="B210" i="4" l="1"/>
  <c r="H209" i="4"/>
  <c r="B211" i="4" l="1"/>
  <c r="H210" i="4"/>
  <c r="B212" i="4" l="1"/>
  <c r="H211" i="4"/>
  <c r="B213" i="4" l="1"/>
  <c r="H212" i="4"/>
  <c r="B214" i="4" l="1"/>
  <c r="H213" i="4"/>
  <c r="B215" i="4" l="1"/>
  <c r="H214" i="4"/>
  <c r="B216" i="4" l="1"/>
  <c r="H215" i="4"/>
  <c r="B217" i="4" l="1"/>
  <c r="H216" i="4"/>
  <c r="B218" i="4" l="1"/>
  <c r="H217" i="4"/>
  <c r="B219" i="4" l="1"/>
  <c r="H218" i="4"/>
  <c r="B220" i="4" l="1"/>
  <c r="H219" i="4"/>
  <c r="B221" i="4" l="1"/>
  <c r="H220" i="4"/>
  <c r="B222" i="4" l="1"/>
  <c r="H221" i="4"/>
  <c r="B223" i="4" l="1"/>
  <c r="H222" i="4"/>
  <c r="B224" i="4" l="1"/>
  <c r="H223" i="4"/>
  <c r="B225" i="4" l="1"/>
  <c r="H224" i="4"/>
  <c r="B226" i="4" l="1"/>
  <c r="H225" i="4"/>
  <c r="B227" i="4" l="1"/>
  <c r="H226" i="4"/>
  <c r="B228" i="4" l="1"/>
  <c r="H227" i="4"/>
  <c r="B229" i="4" l="1"/>
  <c r="H228" i="4"/>
  <c r="B230" i="4" l="1"/>
  <c r="H229" i="4"/>
  <c r="B231" i="4" l="1"/>
  <c r="H230" i="4"/>
  <c r="B232" i="4" l="1"/>
  <c r="H231" i="4"/>
  <c r="B233" i="4" l="1"/>
  <c r="H232" i="4"/>
  <c r="B234" i="4" l="1"/>
  <c r="H233" i="4"/>
  <c r="B235" i="4" l="1"/>
  <c r="H234" i="4"/>
  <c r="B236" i="4" l="1"/>
  <c r="H235" i="4"/>
  <c r="B237" i="4" l="1"/>
  <c r="H236" i="4"/>
  <c r="B238" i="4" l="1"/>
  <c r="H237" i="4"/>
  <c r="B239" i="4" l="1"/>
  <c r="H238" i="4"/>
  <c r="B240" i="4" l="1"/>
  <c r="H239" i="4"/>
  <c r="B241" i="4" l="1"/>
  <c r="H240" i="4"/>
  <c r="B242" i="4" l="1"/>
  <c r="H241" i="4"/>
  <c r="B243" i="4" l="1"/>
  <c r="H243" i="4" s="1"/>
  <c r="H242" i="4"/>
</calcChain>
</file>

<file path=xl/sharedStrings.xml><?xml version="1.0" encoding="utf-8"?>
<sst xmlns="http://schemas.openxmlformats.org/spreadsheetml/2006/main" count="460" uniqueCount="287">
  <si>
    <t>Day Tested</t>
  </si>
  <si>
    <t>Estimated New Confirmed Cases</t>
  </si>
  <si>
    <t>Med/Surg: New Admissions</t>
  </si>
  <si>
    <t>ICU: New Admissions</t>
  </si>
  <si>
    <t>ICU DEMAND</t>
  </si>
  <si>
    <t>New Admissions</t>
  </si>
  <si>
    <t>VARIABLE</t>
  </si>
  <si>
    <t>DEFINITION</t>
  </si>
  <si>
    <t>VALUE</t>
  </si>
  <si>
    <t>Med/Surg Admission Rate</t>
  </si>
  <si>
    <t>Hospital Admission Rate</t>
  </si>
  <si>
    <t>% of confirmed cases requiring any type of hospital admission</t>
  </si>
  <si>
    <t>ICU Admission Rate</t>
  </si>
  <si>
    <t>% of cases requiring a hospital admission that will utilize a Med/Surg bed</t>
  </si>
  <si>
    <t>% of cases requiring a hospital admission that will utilize an ICU bed</t>
  </si>
  <si>
    <t>SOURCE</t>
  </si>
  <si>
    <t>NOTES</t>
  </si>
  <si>
    <t>CATEGORY</t>
  </si>
  <si>
    <t>DEMAND</t>
  </si>
  <si>
    <t>Hospital beds</t>
  </si>
  <si>
    <t>Total number of hospital beds in select geography</t>
  </si>
  <si>
    <t>ICU beds</t>
  </si>
  <si>
    <t>Number of ICU beds in select geography</t>
  </si>
  <si>
    <t>Med/surg beds</t>
  </si>
  <si>
    <t>SUPPLY</t>
  </si>
  <si>
    <t>ICU Utilization</t>
  </si>
  <si>
    <t>Med/Surg Utilization</t>
  </si>
  <si>
    <t>Average % of ICU beds utilized in the select months of the year</t>
  </si>
  <si>
    <t>Average % of Med/Surg beds utilized in the select months of the year</t>
  </si>
  <si>
    <t>Number of Med/Surg beds in select geography</t>
  </si>
  <si>
    <t>Elective Utilization</t>
  </si>
  <si>
    <t>Average % of Med/Surg beds utilized for elective cases in the select months of the year</t>
  </si>
  <si>
    <t>INPUTS</t>
  </si>
  <si>
    <t>ADMISSIONS MODEL</t>
  </si>
  <si>
    <t>Available Med/Surg Beds</t>
  </si>
  <si>
    <t>Available ICU Beds</t>
  </si>
  <si>
    <t>Net Bed Demand (Med/Surg)</t>
  </si>
  <si>
    <t>Net Bed Demand (ICU)</t>
  </si>
  <si>
    <t>INFECTION MODEL</t>
  </si>
  <si>
    <t>Total minus estimated ICU beds</t>
  </si>
  <si>
    <t>Highest during flu season</t>
  </si>
  <si>
    <t>ICU Admission Survival</t>
  </si>
  <si>
    <t>% of cases admitted to ICU that will survive</t>
  </si>
  <si>
    <t>Calculated based on total number minus ICU beds</t>
  </si>
  <si>
    <t>ICU Admission Mortality</t>
  </si>
  <si>
    <t>% of cases admitted to ICU that will expire</t>
  </si>
  <si>
    <t>Total Confirmed Cases</t>
  </si>
  <si>
    <t>SUGGESTED VALUE</t>
  </si>
  <si>
    <t xml:space="preserve">Wang: Number is for all discharges, whether from ICU or general ward. Not all had been discharged at the time of publish, so it's likely too low. </t>
  </si>
  <si>
    <t>Calculated based on % of ICU cases likely to expire</t>
  </si>
  <si>
    <t>Guan rate based on weighted mortality of severe and non-severe cases admitted to ICU</t>
  </si>
  <si>
    <t>Wu (JAMA): https://jamanetwork.com/journals/jama/fullarticle/2762130
Wang (JAMA, based on Wuhan experience): https://jamanetwork.com/journals/jama/fullarticle/2761044; 
Guan (NEJM): https://www.nejm.org/doi/full/10.1056/NEJMoa2002032</t>
  </si>
  <si>
    <t>49% (Wu)
17% (Wang)
30% (Guan)</t>
  </si>
  <si>
    <t>Med-surg utilization target (outside of peak flu season)</t>
  </si>
  <si>
    <t>Wu number was used by Stata exercise; does not reflect who was admitted to ICU, but cases considered "critical"
Guan number seems super low, but that's what they had.</t>
  </si>
  <si>
    <t>% of cases in med/surg bed that will survive</t>
  </si>
  <si>
    <t>Wu (JAMA): https://jamanetwork.com/journals/jama/fullarticle/2762130</t>
  </si>
  <si>
    <t>Wu: No deaths reported in mild and severe cases.</t>
  </si>
  <si>
    <t>Med/Surg Survival</t>
  </si>
  <si>
    <t>% of cases in med/surg bed that will likely expire</t>
  </si>
  <si>
    <t>0% (Wu)</t>
  </si>
  <si>
    <t>Wu (JAMA): https://jamanetwork.com/journals/jama/fullarticle/2762130
Wang (JAMA, based on Wuhan experience): https://jamanetwork.com/journals/jama/fullarticle/2761044; 
Guan (NEJM): https://www.nejm.org/doi/full/10.1056/NEJMoa2002032
Italy (https://www.washingtonpost.com/world/europe/coronavirus-in-italy-fills-hospital-beds-and-turns-doctors-into-patients/2020/03/03/60a723a2-5c9e-11ea-ac50-18701e14e06d_story.html)</t>
  </si>
  <si>
    <t>Wu (JAMA): https://jamanetwork.com/journals/jama/fullarticle/2762130
Guan (NEJM): https://www.nejm.org/doi/full/10.1056/NEJMoa2002032
Italy (Washington Post): https://www.washingtonpost.com/world/europe/coronavirus-in-italy-fills-hospital-beds-and-turns-doctors-into-patients/2020/03/03/60a723a2-5c9e-11ea-ac50-18701e14e06d_story.html
Stata (https://www.statnews.com/2020/03/10/simple-math-alarming-answers-covid-19/)</t>
  </si>
  <si>
    <t>Halpen (Crit Care Med): https://www.ncbi.nlm.nih.gov/pmc/articles/PMC5520980/</t>
  </si>
  <si>
    <t>AHD: https://www.ahd.com/states/hospital_WA.html
Stat: https://www.statnews.com/2020/03/10/simple-math-alarming-answers-covid-19/
DOD Planning Benchmarks: https://www.wbdg.org/FFC/DOD/MHSSC/ARCHIVES/spaceplanning_healthfac_41_2008.pdf</t>
  </si>
  <si>
    <t>KEY</t>
  </si>
  <si>
    <t>Calculated based on other assumptions (cannot edit)</t>
  </si>
  <si>
    <t>Enter your selected assumption (can edit)</t>
  </si>
  <si>
    <t>14 (WHO Report);
10 (Wang)</t>
  </si>
  <si>
    <t>WHO: https://www.who.int/docs/default-source/coronaviruse/who-china-joint-mission-on-covid-19-final-report.pdf
Wang (JAMA, based on Wuhan experience): https://jamanetwork.com/journals/jama/fullarticle/2761044; 
Reddit: https://www.reddit.com/r/Coronavirus/comments/fgdc0d/critical_care_beds_per_100000_people/</t>
  </si>
  <si>
    <t>21 to 42 days (WHO Report)</t>
  </si>
  <si>
    <t>WHO Report: https://www.who.int/docs/default-source/coronaviruse/who-china-joint-mission-on-covid-19-final-report.pdf</t>
  </si>
  <si>
    <t>14 to 56 days (WHO Report)</t>
  </si>
  <si>
    <t>SCCM Society of Critical Care Medicine: https://www.sccm.org/Communications/Critical-Care-Statistics</t>
  </si>
  <si>
    <t>According to the AHA 2015 annual survey, the United States had 4862 acute care registered hospitals; 2814 of these had at least 10 acute care beds and at least 1 ICU bed. These hospitals had a total of 540,668 staffed beds and 94,837 ICU beds (14.3% ICU beds/total beds) in 5229 ICUs. There were 46,490 medical-surgical beds in 2644 units, 14,731 cardiac beds in 976 units, 6588 other beds in 379 units, 4698 pediatric beds in 307 units, and 22,330 neonatal beds in 920 units. The median number of beds in medical-surgical, cardiac, and other units was 12, with 10 beds in pediatrics and 18 in neonatal. Fifty-two percent of hospitals had 1 unit, 24% had 2 units, and 24% had 3 or more units.</t>
  </si>
  <si>
    <t>Type</t>
  </si>
  <si>
    <t>Number</t>
  </si>
  <si>
    <t>Staffed Beds</t>
  </si>
  <si>
    <t>Total beds</t>
  </si>
  <si>
    <t>Med/Surg</t>
  </si>
  <si>
    <t>Cardiac beds</t>
  </si>
  <si>
    <t>Other beds</t>
  </si>
  <si>
    <t>Pediatric beds</t>
  </si>
  <si>
    <t>Neonatal beds</t>
  </si>
  <si>
    <t>Total</t>
  </si>
  <si>
    <t>Breakdown of ICU beds</t>
  </si>
  <si>
    <t>Total excluding Neonatal and peds</t>
  </si>
  <si>
    <t>Date</t>
  </si>
  <si>
    <t>Day</t>
  </si>
  <si>
    <t>Growth rate per day</t>
  </si>
  <si>
    <t>Wu (Lancet): https://www.thelancet.com/journals/lancet/article/PIIS0140-6736(20)30260-9/fulltext</t>
  </si>
  <si>
    <t>INFECTION</t>
  </si>
  <si>
    <t>Epidemic doubling time</t>
  </si>
  <si>
    <t>% of infections tested and confirmed</t>
  </si>
  <si>
    <t>Confirmation rate</t>
  </si>
  <si>
    <t>Total population</t>
  </si>
  <si>
    <t>Population in selected geography</t>
  </si>
  <si>
    <t>Used by Stat report (but she simplified it to 6 days, which made her model more aggressive)</t>
  </si>
  <si>
    <t>Calculated based on chosen epidemic doubling time</t>
  </si>
  <si>
    <t>Stat (https://www.statnews.com/2020/03/10/simple-math-alarming-answers-covid-19/)</t>
  </si>
  <si>
    <t>Census: https://www.census.gov/popclock/</t>
  </si>
  <si>
    <t>Day One</t>
  </si>
  <si>
    <t>First day of model</t>
  </si>
  <si>
    <t>Day One Confirmed Cases</t>
  </si>
  <si>
    <t>Number of confirmed cases on first day of model</t>
  </si>
  <si>
    <t>New Confirmed Cases</t>
  </si>
  <si>
    <t>% of Population Infected</t>
  </si>
  <si>
    <t>Total beds plus ICU beds excluding neonatal and peds</t>
  </si>
  <si>
    <t>WHO Report:  Among patients who have died, the time from symptom onset to outcome ranges from 2-8 weeks."</t>
  </si>
  <si>
    <t>WHO Report: "Using available preliminary data, the median time from onset to clinical recovery for mild cases is approximately 2 weeks and is 3-6 weeks for patients with severe or critical disease."</t>
  </si>
  <si>
    <t>Day of interest</t>
  </si>
  <si>
    <t>Med/Surg Expire</t>
  </si>
  <si>
    <t>Validated suggested value</t>
  </si>
  <si>
    <t>Stat (https://www.statnews.com/2020/03/10/simple-math-alarming-answers-covid-19/)
NYT (https://www.nytimes.com/interactive/2020/us/coronavirus-us-cases.html)</t>
  </si>
  <si>
    <t>Assumed Cases</t>
  </si>
  <si>
    <t>Does not impact bed demand</t>
  </si>
  <si>
    <t>Does not impact number of infections, but helps us calculate what % of the population has been infected by day</t>
  </si>
  <si>
    <t>This is used for the whatifanalysis</t>
  </si>
  <si>
    <t>Would be better to have the actual number of ICU beds in the selected geography</t>
  </si>
  <si>
    <t>Number of days it takes for cases to double</t>
  </si>
  <si>
    <t>% growth every day  (today's cases - yesterday's cases)/yesterday's cases</t>
  </si>
  <si>
    <t xml:space="preserve">
27.7% (Wu);
26.1% (Wang); 
5% (Guan);
18% (Italy);
20% (Italy)
0% (Stata)</t>
  </si>
  <si>
    <t>Age-adjusted based on % of population 65+ and admission rates in Hubei and Italy (see State Data file)</t>
  </si>
  <si>
    <t>MED/SURG ONLY PATIENT DEMAND</t>
  </si>
  <si>
    <t>Med/Surg Survive</t>
  </si>
  <si>
    <t>Med/Surge Expire</t>
  </si>
  <si>
    <t>ICU Survive</t>
  </si>
  <si>
    <t>Number of admissions to M/S</t>
  </si>
  <si>
    <t>Likely Transfer to ICU Day</t>
  </si>
  <si>
    <t>Likely Transfer Back to M/S Day</t>
  </si>
  <si>
    <t>ICU Expire</t>
  </si>
  <si>
    <t>Average number of days that a patient that will be admitted to the ICU and survive will first spend in a M/S bed</t>
  </si>
  <si>
    <t>Average number of days that a patient that was in the ICU and improves will then spend in a M/S bed</t>
  </si>
  <si>
    <t>Wang (JAMA, based on Wuhan experience): https://jamanetwork.com/journals/jama/fullarticle/2761044</t>
  </si>
  <si>
    <t>1 day</t>
  </si>
  <si>
    <t>CDC: https://www.cdc.gov/nchs/data/nhsr/nhsr116.pdf</t>
  </si>
  <si>
    <t>42% of stay (based on average of 3 days spent in ICU for pneumonia patients with a total average stay of 7.2 days if ICU was required)</t>
  </si>
  <si>
    <t>58% of stay (based on average of 3 days spent in ICU for pneumonia patients with a total average stay of 7.2 days if ICU was required)</t>
  </si>
  <si>
    <t>ICU Death: Initial M/S LOS</t>
  </si>
  <si>
    <t>Average number of days that a patient that will be admitted to the ICU and die will first spend in a M/S bed</t>
  </si>
  <si>
    <t>Average number of days that a patient that will be admitted to the ICU and survive and will spend in an ICU bed</t>
  </si>
  <si>
    <t>Average number of days that a patient that will be admitted to the ICU and will expire will spend in an ICU bed</t>
  </si>
  <si>
    <t>Subtract 1 day from the total LOS</t>
  </si>
  <si>
    <r>
      <t xml:space="preserve">Average number of days that a patient likely to survive will require an ICU bed will need to be hospitalized*
</t>
    </r>
    <r>
      <rPr>
        <b/>
        <sz val="11"/>
        <color theme="1"/>
        <rFont val="Calibri"/>
        <family val="2"/>
        <scheme val="minor"/>
      </rPr>
      <t>*MAKE SURE THE NEXT THREE ROWS ADD UP TO THIS NUMBER</t>
    </r>
  </si>
  <si>
    <t>Med/Surg Survive: LOS</t>
  </si>
  <si>
    <t>Med/Surg Expire: LOS</t>
  </si>
  <si>
    <t>ICU Survive: Total LOS</t>
  </si>
  <si>
    <t>ICU Survive: Initial M/S LOS</t>
  </si>
  <si>
    <t>ICU Survive: ICU LOS</t>
  </si>
  <si>
    <t>ICU Survive: Final M/S LOS</t>
  </si>
  <si>
    <t>ICU Death: Total LOS</t>
  </si>
  <si>
    <t>ICU Death: ICU LOS</t>
  </si>
  <si>
    <r>
      <t xml:space="preserve">Average number of days that a patient likely to expire will requiring an ICU bed will need to be hospitalized*
</t>
    </r>
    <r>
      <rPr>
        <b/>
        <sz val="11"/>
        <color theme="1"/>
        <rFont val="Calibri"/>
        <family val="2"/>
        <scheme val="minor"/>
      </rPr>
      <t>*MAKE SURE THE NEXT TWO ROWS ADD UP TO THIS NUMBER</t>
    </r>
  </si>
  <si>
    <t>Likely Last Day in M/S</t>
  </si>
  <si>
    <t>Likely Last Day in ICU</t>
  </si>
  <si>
    <t>Day Tested/Admitted</t>
  </si>
  <si>
    <t>Number of admissions (to M/S)</t>
  </si>
  <si>
    <t>6.4 days (Wu)</t>
  </si>
  <si>
    <t>25% (Stat)</t>
  </si>
  <si>
    <t>Calculated based on chosen % ICU number</t>
  </si>
  <si>
    <t>Calculated based on % of med/surg cases likely to survive</t>
  </si>
  <si>
    <t>Average number of days that a patient requiring a med/surg bed who will survive will need to be hospitalized</t>
  </si>
  <si>
    <t>Average number of days that a patient requiring a med/surg bed who will expire will need to be hospitalized</t>
  </si>
  <si>
    <t>1 day (Wang)</t>
  </si>
  <si>
    <t>30%, adjusted for age (% of US population over the age of 65) based on correlation observed in experience in China vs. Italy 
Reports:
18.59% (Wu);
6% (Guan);
55.8% (Italy);
50% (Italy);
10% (Stata)</t>
  </si>
  <si>
    <t>931,203 staffed beds in the US (2019 AHA);</t>
  </si>
  <si>
    <t xml:space="preserve">
AHA: https://www.aha.org/statistics/2020-01-07-archived-fast-facts-us-hospitals-2019
Stat: https://www.statnews.com/2020/03/10/simple-math-alarming-answers-covid-19/
AHD for state level data: https://www.ahd.com/states/hospital_WA.html</t>
  </si>
  <si>
    <t>10.7% of total beds (national ratio of ICU to staffed beds (excludes NICU and peds ICU))  (SCCM - 2015 AHA)</t>
  </si>
  <si>
    <t>85.1% of total beds (based on national % of staffed beds minus ICU, NICU and peds)</t>
  </si>
  <si>
    <t>90% (Array benchmark);
70% target (DOD);
66% national average/79% in surgical ICUs (Halpern, Crit Care Med)
68% national average (SCCM - 2010 HRCIS)</t>
  </si>
  <si>
    <t>80% (Array benchmark);
80% DOD;
70% (AHD for Seattle);
68% (Stata);
65% (SCCM - 2010 HRCIS)</t>
  </si>
  <si>
    <t>New York Department of Health: https://www.health.ny.gov/statistics/sparcs/sb/docs/sb16.pdf</t>
  </si>
  <si>
    <t>20% (Array Benchmark)
19.6% of all discharges elective (NY State)</t>
  </si>
  <si>
    <t>Day to analyze net bed demand (needed for what if analysis - do not edit)</t>
  </si>
  <si>
    <t>PANDEMIC BED MODEL</t>
  </si>
  <si>
    <t>ARRAY ADVISORS</t>
  </si>
  <si>
    <t>Authors: Catherine Castillo and Neil Carpenter</t>
  </si>
  <si>
    <t>State</t>
  </si>
  <si>
    <t>Population</t>
  </si>
  <si>
    <t>% of Population 65+</t>
  </si>
  <si>
    <t>Age-adjusted hospital admission rate (based on China and Italy experience)</t>
  </si>
  <si>
    <t>Washington</t>
  </si>
  <si>
    <t>New York</t>
  </si>
  <si>
    <t>California</t>
  </si>
  <si>
    <t>Massachusetts</t>
  </si>
  <si>
    <t>Colorado</t>
  </si>
  <si>
    <t>Florida</t>
  </si>
  <si>
    <t>Texas</t>
  </si>
  <si>
    <t>Georgia</t>
  </si>
  <si>
    <t>Pennsylvania</t>
  </si>
  <si>
    <t>Louisiana</t>
  </si>
  <si>
    <t>Illinois</t>
  </si>
  <si>
    <t>New Jersey</t>
  </si>
  <si>
    <t>Virginia</t>
  </si>
  <si>
    <t>Oregon</t>
  </si>
  <si>
    <t>Nebraska</t>
  </si>
  <si>
    <t>Tennessee</t>
  </si>
  <si>
    <t>Maryland</t>
  </si>
  <si>
    <t>Iowa</t>
  </si>
  <si>
    <t>North Carolina</t>
  </si>
  <si>
    <t>Rhode Island</t>
  </si>
  <si>
    <t>Minnesota</t>
  </si>
  <si>
    <t>South Carolina</t>
  </si>
  <si>
    <t>Michigan</t>
  </si>
  <si>
    <t>Indiana</t>
  </si>
  <si>
    <t>Kentucky</t>
  </si>
  <si>
    <t>New Mexico</t>
  </si>
  <si>
    <t>Nevada</t>
  </si>
  <si>
    <t>District of Columbia</t>
  </si>
  <si>
    <t>Arizona</t>
  </si>
  <si>
    <t>South Dakota</t>
  </si>
  <si>
    <t>Wisconsin</t>
  </si>
  <si>
    <t>New Hampshire</t>
  </si>
  <si>
    <t>Connecticut</t>
  </si>
  <si>
    <t>Arkansas</t>
  </si>
  <si>
    <t>Kansas</t>
  </si>
  <si>
    <t>Ohio</t>
  </si>
  <si>
    <t>Delaware</t>
  </si>
  <si>
    <t>Oklahoma</t>
  </si>
  <si>
    <t>Maine</t>
  </si>
  <si>
    <t>Mississippi</t>
  </si>
  <si>
    <t>Utah</t>
  </si>
  <si>
    <t>Vermont</t>
  </si>
  <si>
    <t>Hawaii</t>
  </si>
  <si>
    <t>Missouri</t>
  </si>
  <si>
    <t>Wyoming</t>
  </si>
  <si>
    <t>Alabama</t>
  </si>
  <si>
    <t>North Dakota</t>
  </si>
  <si>
    <t>Alaska</t>
  </si>
  <si>
    <t>Idaho</t>
  </si>
  <si>
    <t>Montana</t>
  </si>
  <si>
    <t>West Virginia</t>
  </si>
  <si>
    <t>AVAILABLE BEDS BY DAY</t>
  </si>
  <si>
    <t>Last Update:</t>
  </si>
  <si>
    <t>Selected Region:</t>
  </si>
  <si>
    <t>First Day of ICU Bed Shortage:</t>
  </si>
  <si>
    <t>First Day of Med/Surg Bed Shortage:</t>
  </si>
  <si>
    <t>SELECTED REGION:</t>
  </si>
  <si>
    <t>2,811 nationwide cases on March 15 2020 (NYT)</t>
  </si>
  <si>
    <t>INPUTS BY STATE</t>
  </si>
  <si>
    <t>US: 329,391,786</t>
  </si>
  <si>
    <t>United States (National Scale)</t>
  </si>
  <si>
    <t>DAILY HEADS IN BEDS</t>
  </si>
  <si>
    <t>ICU</t>
  </si>
  <si>
    <t>BEDS (NOT UTILIZED)</t>
  </si>
  <si>
    <t>REMAINING BEDS BY DAY</t>
  </si>
  <si>
    <t>ICU Beds Status</t>
  </si>
  <si>
    <t>Med/Surg Beds Status</t>
  </si>
  <si>
    <t>Number of ICU beds</t>
  </si>
  <si>
    <t>Guam</t>
  </si>
  <si>
    <t>Other</t>
  </si>
  <si>
    <t>Puerto Rico</t>
  </si>
  <si>
    <t>Virgin Islands</t>
  </si>
  <si>
    <t>Hospitals in urban areas averaged about 21 ICU beds. With specialty ICU beds included, that average rises to about 30. Rural hospitals averaged about 5 and with specialty included 7.</t>
  </si>
  <si>
    <t>Estimated number of intensive-care beds: about 62,000. Estimated number of specialty ICU beds: about 28,000.</t>
  </si>
  <si>
    <t>Total beds are all reported, and may include hospice or beds for inpatient rehabilitation facilities.</t>
  </si>
  <si>
    <t>Acute-care beds are all acute-care and specialty beds, including intensive-care beds.</t>
  </si>
  <si>
    <t>Specialty ICU beds are intensive-care beds in specific care units such as cardiac ICUs. Note that more than half of these specialty ICU beds come from a category that includes neonatal ICU beds. Our count of these specialty beds does not include those in burn ICUs. Those number fewer than 1,000.</t>
  </si>
  <si>
    <t>Intensive-care beds are all general-purpose ICU beds.</t>
  </si>
  <si>
    <t>This is only an estimate as some hospitals do not report data to CMS. Some have opened or closed, while others have expanded or reduced capacity since 2017.</t>
  </si>
  <si>
    <t>Med/Surg beds (Array Calculation)</t>
  </si>
  <si>
    <t>Total Beds (all reported, including hospice and IRF)</t>
  </si>
  <si>
    <t>Acute-care beds (Includes ICUs and specialty beds)</t>
  </si>
  <si>
    <t>Specialty ICU Beds (cardiac ICUs, NICU but excludes burns)</t>
  </si>
  <si>
    <t>Intensive care beds (all-purpose ICU beds)</t>
  </si>
  <si>
    <t>Hospitals reporting</t>
  </si>
  <si>
    <t>THEIR SOURCE: Medicare cost reports for FY 2017</t>
  </si>
  <si>
    <t>SOURCE: https://www.modernhealthcare.com/hospitals/covid-19-could-fill-hospital-beds-how-many-are-there?utm_source=modern-healthcare-am&amp;utm_medium=email&amp;utm_campaign=20200315&amp;utm_content=article5-headline</t>
  </si>
  <si>
    <t>Estimate of ICU Beds by State</t>
  </si>
  <si>
    <t>Number of Med/Surg Beds</t>
  </si>
  <si>
    <t>STATE</t>
  </si>
  <si>
    <t>CASES</t>
  </si>
  <si>
    <t>DEATHS</t>
  </si>
  <si>
    <t xml:space="preserve">Coronavirus Cases and Death by State </t>
  </si>
  <si>
    <t>Source: New York Times, https://www.nytimes.com/interactive/2020/us/coronavirus-us-cases.html</t>
  </si>
  <si>
    <t>12:10 P.M. E.T.</t>
  </si>
  <si>
    <t>50 states &amp; Washington DC</t>
  </si>
  <si>
    <t>Confirmed Cases</t>
  </si>
  <si>
    <t>Instructions</t>
  </si>
  <si>
    <t>View day-by-day results for selected state in the sheet named "2_AVAILABLE BEDS BY DAY"</t>
  </si>
  <si>
    <t>The same information in tab 2 generates a graph in the sheet named "3_AVAILABLE BEDS BY DAY (graph)"</t>
  </si>
  <si>
    <t>If you wish to change any other assumptions, you can make those changes directly in the sheet named "1_MODEL INPUTS"</t>
  </si>
  <si>
    <t>Select a state in the sheet named "1_MODEL INPUTS." State-specific inputs will be automatically updated based on your selection. These are pulled in from the sheet named "ALL INPUTS BY STATE"</t>
  </si>
  <si>
    <t>State-specific inputs</t>
  </si>
  <si>
    <t>Notes</t>
  </si>
  <si>
    <t>The number of confirmed cases by day is calculated in the sheet named "4_INFECTION MODEL"</t>
  </si>
  <si>
    <t>The number of admissions and number of cases in each type of bed by day is calculated in the sheet named "5_ADMISSIONS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</si>
</sst>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5"/>
      <color rgb="FF333333"/>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96">
    <xf numFmtId="0" fontId="0" fillId="0" borderId="0" xfId="0"/>
    <xf numFmtId="0" fontId="3" fillId="0" borderId="0" xfId="0" applyFont="1"/>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xf numFmtId="0" fontId="4" fillId="0" borderId="0" xfId="0" applyFont="1"/>
    <xf numFmtId="164" fontId="0" fillId="0" borderId="0" xfId="1" applyNumberFormat="1" applyFont="1"/>
    <xf numFmtId="9" fontId="0" fillId="0" borderId="0" xfId="2" applyFont="1"/>
    <xf numFmtId="164" fontId="0" fillId="0" borderId="0" xfId="0" applyNumberFormat="1"/>
    <xf numFmtId="0" fontId="0" fillId="2" borderId="0" xfId="0" applyFill="1"/>
    <xf numFmtId="0" fontId="0" fillId="0" borderId="0" xfId="0" applyFill="1"/>
    <xf numFmtId="0" fontId="0" fillId="0" borderId="0" xfId="0" applyAlignment="1">
      <alignment horizontal="right"/>
    </xf>
    <xf numFmtId="164" fontId="0" fillId="0" borderId="0" xfId="1" applyNumberFormat="1" applyFont="1" applyAlignment="1">
      <alignment horizontal="right"/>
    </xf>
    <xf numFmtId="3" fontId="0" fillId="0" borderId="0" xfId="0" applyNumberFormat="1"/>
    <xf numFmtId="0" fontId="2" fillId="4" borderId="0" xfId="0" applyFont="1" applyFill="1" applyAlignment="1">
      <alignment wrapText="1"/>
    </xf>
    <xf numFmtId="0" fontId="0" fillId="0" borderId="0" xfId="0" applyAlignment="1">
      <alignment horizontal="left"/>
    </xf>
    <xf numFmtId="0" fontId="7" fillId="0" borderId="0" xfId="0" applyFont="1"/>
    <xf numFmtId="14" fontId="0" fillId="0" borderId="0" xfId="0" applyNumberFormat="1"/>
    <xf numFmtId="0" fontId="6" fillId="0" borderId="0" xfId="0" applyFont="1" applyFill="1" applyAlignment="1">
      <alignment wrapText="1"/>
    </xf>
    <xf numFmtId="0" fontId="6" fillId="2" borderId="0" xfId="0" applyFont="1" applyFill="1" applyAlignment="1">
      <alignment wrapText="1"/>
    </xf>
    <xf numFmtId="9" fontId="0" fillId="0" borderId="0" xfId="0" applyNumberFormat="1"/>
    <xf numFmtId="0" fontId="6" fillId="0" borderId="0" xfId="0" applyFont="1" applyAlignment="1">
      <alignment wrapText="1"/>
    </xf>
    <xf numFmtId="1" fontId="0" fillId="0" borderId="0" xfId="0" applyNumberFormat="1"/>
    <xf numFmtId="165" fontId="0" fillId="0" borderId="0" xfId="2" applyNumberFormat="1" applyFont="1"/>
    <xf numFmtId="0" fontId="0" fillId="5" borderId="0" xfId="0" applyFill="1"/>
    <xf numFmtId="0" fontId="3" fillId="0" borderId="0" xfId="0" applyFont="1" applyAlignment="1">
      <alignment horizontal="left"/>
    </xf>
    <xf numFmtId="164" fontId="3" fillId="0" borderId="0" xfId="1" applyNumberFormat="1" applyFont="1" applyAlignment="1">
      <alignment horizontal="right"/>
    </xf>
    <xf numFmtId="0" fontId="3" fillId="0" borderId="0" xfId="0" applyFont="1" applyBorder="1"/>
    <xf numFmtId="0" fontId="3" fillId="0" borderId="0" xfId="0" applyFont="1" applyFill="1" applyBorder="1"/>
    <xf numFmtId="0" fontId="2" fillId="4" borderId="0" xfId="0" applyFont="1" applyFill="1" applyAlignment="1">
      <alignment horizontal="left" wrapText="1"/>
    </xf>
    <xf numFmtId="1" fontId="6" fillId="0" borderId="0" xfId="0" applyNumberFormat="1" applyFont="1" applyFill="1" applyAlignment="1">
      <alignment horizontal="left" wrapText="1"/>
    </xf>
    <xf numFmtId="0" fontId="6" fillId="0" borderId="0" xfId="0" applyFont="1" applyFill="1" applyAlignment="1">
      <alignment horizontal="left" wrapText="1"/>
    </xf>
    <xf numFmtId="9" fontId="6" fillId="0" borderId="0" xfId="0" applyNumberFormat="1" applyFont="1" applyFill="1" applyAlignment="1">
      <alignment horizontal="left" wrapText="1"/>
    </xf>
    <xf numFmtId="9" fontId="0" fillId="0" borderId="0" xfId="0" applyNumberFormat="1" applyAlignment="1">
      <alignment horizontal="left" wrapText="1"/>
    </xf>
    <xf numFmtId="9" fontId="0" fillId="0" borderId="0" xfId="0" applyNumberFormat="1" applyAlignment="1">
      <alignment horizontal="left"/>
    </xf>
    <xf numFmtId="164" fontId="0" fillId="0" borderId="0" xfId="1" applyNumberFormat="1" applyFont="1" applyAlignment="1">
      <alignment horizontal="left" wrapText="1"/>
    </xf>
    <xf numFmtId="164" fontId="0" fillId="0" borderId="0" xfId="1" applyNumberFormat="1" applyFont="1" applyAlignment="1">
      <alignment horizontal="left"/>
    </xf>
    <xf numFmtId="0" fontId="0" fillId="0" borderId="0" xfId="0" applyAlignment="1">
      <alignment horizontal="left" wrapText="1"/>
    </xf>
    <xf numFmtId="0" fontId="0" fillId="3" borderId="0" xfId="0" applyFill="1" applyAlignment="1">
      <alignment horizontal="right"/>
    </xf>
    <xf numFmtId="0" fontId="0" fillId="0" borderId="1" xfId="0" applyBorder="1" applyAlignment="1">
      <alignment horizontal="right"/>
    </xf>
    <xf numFmtId="0" fontId="0" fillId="2" borderId="0" xfId="0" applyFill="1" applyBorder="1" applyAlignment="1">
      <alignment horizontal="right"/>
    </xf>
    <xf numFmtId="0" fontId="6" fillId="0" borderId="1" xfId="0" applyFont="1" applyFill="1" applyBorder="1" applyAlignment="1">
      <alignment horizontal="right" wrapText="1"/>
    </xf>
    <xf numFmtId="9" fontId="6" fillId="0" borderId="1" xfId="0" applyNumberFormat="1" applyFont="1" applyFill="1" applyBorder="1" applyAlignment="1">
      <alignment horizontal="right" wrapText="1"/>
    </xf>
    <xf numFmtId="9" fontId="0" fillId="3" borderId="0" xfId="0" applyNumberFormat="1" applyFill="1" applyAlignment="1">
      <alignment horizontal="right"/>
    </xf>
    <xf numFmtId="9" fontId="0" fillId="0" borderId="1" xfId="0" applyNumberFormat="1" applyBorder="1" applyAlignment="1" applyProtection="1">
      <alignment horizontal="right"/>
      <protection locked="0"/>
    </xf>
    <xf numFmtId="164" fontId="0" fillId="0" borderId="1" xfId="1" applyNumberFormat="1" applyFont="1" applyBorder="1" applyAlignment="1" applyProtection="1">
      <alignment horizontal="right"/>
      <protection locked="0"/>
    </xf>
    <xf numFmtId="0" fontId="0" fillId="0" borderId="0" xfId="0" applyAlignment="1">
      <alignment vertical="top" wrapText="1"/>
    </xf>
    <xf numFmtId="0" fontId="2" fillId="4" borderId="0" xfId="0" applyFont="1" applyFill="1" applyAlignment="1">
      <alignment vertical="top"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3" applyFont="1" applyAlignment="1">
      <alignment vertical="top" wrapText="1"/>
    </xf>
    <xf numFmtId="0" fontId="0" fillId="6" borderId="0" xfId="0" applyFill="1" applyBorder="1" applyAlignment="1">
      <alignment horizontal="right"/>
    </xf>
    <xf numFmtId="0" fontId="6" fillId="6" borderId="0" xfId="0" applyFont="1" applyFill="1" applyAlignment="1">
      <alignment wrapText="1"/>
    </xf>
    <xf numFmtId="0" fontId="0" fillId="6" borderId="0" xfId="0" applyFill="1"/>
    <xf numFmtId="9" fontId="6" fillId="3" borderId="0" xfId="2" applyFont="1" applyFill="1" applyBorder="1" applyAlignment="1">
      <alignment horizontal="right" wrapText="1"/>
    </xf>
    <xf numFmtId="0" fontId="3" fillId="7" borderId="0" xfId="0" applyFont="1" applyFill="1"/>
    <xf numFmtId="0" fontId="3" fillId="8" borderId="0" xfId="0" applyFont="1" applyFill="1"/>
    <xf numFmtId="164" fontId="0" fillId="0" borderId="0" xfId="1" applyNumberFormat="1" applyFont="1" applyFill="1"/>
    <xf numFmtId="164" fontId="0" fillId="0" borderId="0" xfId="0" applyNumberFormat="1" applyFill="1"/>
    <xf numFmtId="0" fontId="0" fillId="9" borderId="0" xfId="0" applyFill="1" applyBorder="1" applyAlignment="1">
      <alignment horizontal="right"/>
    </xf>
    <xf numFmtId="164" fontId="6" fillId="9" borderId="1" xfId="1" applyNumberFormat="1" applyFont="1" applyFill="1" applyBorder="1" applyAlignment="1">
      <alignment horizontal="right" wrapText="1"/>
    </xf>
    <xf numFmtId="164" fontId="0" fillId="9" borderId="1" xfId="1" applyNumberFormat="1" applyFont="1" applyFill="1" applyBorder="1" applyAlignment="1">
      <alignment horizontal="right"/>
    </xf>
    <xf numFmtId="9" fontId="0" fillId="9" borderId="1" xfId="2" applyFont="1" applyFill="1" applyBorder="1" applyAlignment="1" applyProtection="1">
      <alignment horizontal="right"/>
      <protection locked="0"/>
    </xf>
    <xf numFmtId="164" fontId="0" fillId="9" borderId="1" xfId="1" applyNumberFormat="1" applyFont="1" applyFill="1" applyBorder="1" applyAlignment="1" applyProtection="1">
      <alignment horizontal="right"/>
      <protection locked="0"/>
    </xf>
    <xf numFmtId="1" fontId="0" fillId="10" borderId="1" xfId="0" applyNumberFormat="1" applyFill="1" applyBorder="1" applyAlignment="1" applyProtection="1">
      <alignment horizontal="right"/>
      <protection locked="0"/>
    </xf>
    <xf numFmtId="164" fontId="0" fillId="0" borderId="1" xfId="0" applyNumberFormat="1" applyFill="1" applyBorder="1" applyAlignment="1">
      <alignment horizontal="right"/>
    </xf>
    <xf numFmtId="164" fontId="3" fillId="0" borderId="0" xfId="1" applyNumberFormat="1" applyFont="1"/>
    <xf numFmtId="164" fontId="3" fillId="0" borderId="0" xfId="0" applyNumberFormat="1" applyFont="1"/>
    <xf numFmtId="0" fontId="3" fillId="0" borderId="0" xfId="0" applyFont="1" applyFill="1"/>
    <xf numFmtId="0" fontId="3" fillId="0" borderId="0" xfId="0" applyFont="1" applyFill="1" applyAlignment="1">
      <alignment wrapText="1"/>
    </xf>
    <xf numFmtId="9" fontId="3" fillId="0" borderId="0" xfId="2" applyFont="1"/>
    <xf numFmtId="9" fontId="3" fillId="0" borderId="0" xfId="2" applyFont="1" applyAlignment="1">
      <alignment wrapText="1"/>
    </xf>
    <xf numFmtId="164" fontId="3" fillId="0" borderId="0" xfId="1" applyNumberFormat="1" applyFont="1" applyAlignment="1">
      <alignment wrapText="1"/>
    </xf>
    <xf numFmtId="0" fontId="0" fillId="0" borderId="0" xfId="0" applyFill="1" applyAlignment="1">
      <alignment wrapText="1"/>
    </xf>
    <xf numFmtId="0" fontId="3" fillId="0" borderId="2" xfId="0" applyFont="1" applyBorder="1"/>
    <xf numFmtId="0" fontId="0" fillId="0" borderId="3" xfId="0" applyBorder="1"/>
    <xf numFmtId="0" fontId="3" fillId="0" borderId="4" xfId="0" applyFont="1" applyBorder="1"/>
    <xf numFmtId="0" fontId="0" fillId="0" borderId="4" xfId="0" applyBorder="1"/>
    <xf numFmtId="14" fontId="0" fillId="0" borderId="5" xfId="0" applyNumberFormat="1" applyBorder="1"/>
    <xf numFmtId="0" fontId="0" fillId="0" borderId="6" xfId="0" applyBorder="1"/>
    <xf numFmtId="0" fontId="3" fillId="0" borderId="6" xfId="0" applyFont="1" applyBorder="1"/>
    <xf numFmtId="14" fontId="0" fillId="0" borderId="7" xfId="0" applyNumberFormat="1" applyBorder="1"/>
    <xf numFmtId="0" fontId="0" fillId="0" borderId="0" xfId="0" applyFont="1" applyAlignment="1">
      <alignment horizontal="right"/>
    </xf>
    <xf numFmtId="0" fontId="0" fillId="0" borderId="0" xfId="0" applyFont="1" applyAlignment="1">
      <alignment horizontal="left"/>
    </xf>
    <xf numFmtId="0" fontId="0" fillId="0" borderId="0" xfId="0" applyFont="1" applyAlignment="1">
      <alignment vertical="top" wrapText="1"/>
    </xf>
    <xf numFmtId="0" fontId="0" fillId="0" borderId="3" xfId="0" applyBorder="1" applyAlignment="1">
      <alignment horizontal="left"/>
    </xf>
    <xf numFmtId="0" fontId="0" fillId="0" borderId="5" xfId="0" applyBorder="1" applyAlignment="1">
      <alignment horizontal="left"/>
    </xf>
    <xf numFmtId="14" fontId="0" fillId="0" borderId="5" xfId="0" applyNumberFormat="1" applyBorder="1" applyAlignment="1">
      <alignment horizontal="left"/>
    </xf>
    <xf numFmtId="0" fontId="0" fillId="0" borderId="7" xfId="0" applyBorder="1" applyAlignment="1">
      <alignment horizontal="left"/>
    </xf>
    <xf numFmtId="14" fontId="0" fillId="0" borderId="0" xfId="0" applyNumberFormat="1" applyFill="1"/>
    <xf numFmtId="14" fontId="3" fillId="0" borderId="0" xfId="0" applyNumberFormat="1" applyFont="1" applyFill="1"/>
    <xf numFmtId="14" fontId="6" fillId="9" borderId="1" xfId="0" applyNumberFormat="1" applyFont="1" applyFill="1" applyBorder="1" applyAlignment="1">
      <alignment horizontal="right" wrapText="1"/>
    </xf>
    <xf numFmtId="164" fontId="0" fillId="0" borderId="0" xfId="1" applyNumberFormat="1" applyFont="1" applyAlignment="1">
      <alignment wrapText="1"/>
    </xf>
    <xf numFmtId="0" fontId="0" fillId="0" borderId="0" xfId="0" applyFont="1" applyBorder="1"/>
    <xf numFmtId="14" fontId="0" fillId="0" borderId="0" xfId="1" applyNumberFormat="1" applyFont="1" applyAlignment="1">
      <alignment horizontal="right"/>
    </xf>
  </cellXfs>
  <cellStyles count="4">
    <cellStyle name="Comma" xfId="1" builtinId="3"/>
    <cellStyle name="Hyperlink" xfId="3" builtinId="8"/>
    <cellStyle name="Normal" xfId="0" builtinId="0"/>
    <cellStyle name="Percent" xfId="2"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customXml" Target="../customXml/item1.xml"/><Relationship Id="rId10" Type="http://schemas.openxmlformats.org/officeDocument/2006/relationships/worksheet" Target="worksheets/sheet9.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2000" b="1"/>
              <a:t>Available</a:t>
            </a:r>
            <a:r>
              <a:rPr lang="en-US" sz="2000" b="1" baseline="0"/>
              <a:t> ICU and Med/Surg Beds by Day</a:t>
            </a:r>
            <a:endParaRPr lang="en-US" sz="20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ICU Bed</c:v>
          </c:tx>
          <c:spPr>
            <a:solidFill>
              <a:schemeClr val="accent2"/>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84-4576-A788-CD9BE0745AB8}"/>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84-4576-A788-CD9BE0745AB8}"/>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84-4576-A788-CD9BE0745AB8}"/>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84-4576-A788-CD9BE0745AB8}"/>
                </c:ext>
              </c:extLst>
            </c:dLbl>
            <c:dLbl>
              <c:idx val="2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84-4576-A788-CD9BE0745AB8}"/>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84-4576-A788-CD9BE0745AB8}"/>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84-4576-A788-CD9BE0745AB8}"/>
                </c:ext>
              </c:extLst>
            </c:dLbl>
            <c:dLbl>
              <c:idx val="4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84-4576-A788-CD9BE0745AB8}"/>
                </c:ext>
              </c:extLst>
            </c:dLbl>
            <c:dLbl>
              <c:idx val="5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84-4576-A788-CD9BE0745AB8}"/>
                </c:ext>
              </c:extLst>
            </c:dLbl>
            <c:dLbl>
              <c:idx val="6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84-4576-A788-CD9BE0745AB8}"/>
                </c:ext>
              </c:extLst>
            </c:dLbl>
            <c:dLbl>
              <c:idx val="7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84-4576-A788-CD9BE0745AB8}"/>
                </c:ext>
              </c:extLst>
            </c:dLbl>
            <c:dLbl>
              <c:idx val="7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84-4576-A788-CD9BE0745AB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2">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'2_AVAILABLE BEDS BY DAY'!$H$8:$H$84</c:f>
              <c:numCache>
                <c:formatCode>m/d/yyyy</c:formatCode>
                <c:ptCount val="77"/>
                <c:pt idx="0">
                  <c:v>43906</c:v>
                </c:pt>
                <c:pt idx="1">
                  <c:v>43907</c:v>
                </c:pt>
                <c:pt idx="2">
                  <c:v>43908</c:v>
                </c:pt>
                <c:pt idx="3">
                  <c:v>43909</c:v>
                </c:pt>
                <c:pt idx="4">
                  <c:v>43910</c:v>
                </c:pt>
                <c:pt idx="5">
                  <c:v>43911</c:v>
                </c:pt>
                <c:pt idx="6">
                  <c:v>43912</c:v>
                </c:pt>
                <c:pt idx="7">
                  <c:v>43913</c:v>
                </c:pt>
                <c:pt idx="8">
                  <c:v>43914</c:v>
                </c:pt>
                <c:pt idx="9">
                  <c:v>43915</c:v>
                </c:pt>
                <c:pt idx="10">
                  <c:v>43916</c:v>
                </c:pt>
                <c:pt idx="11">
                  <c:v>43917</c:v>
                </c:pt>
                <c:pt idx="12">
                  <c:v>43918</c:v>
                </c:pt>
                <c:pt idx="13">
                  <c:v>43919</c:v>
                </c:pt>
                <c:pt idx="14">
                  <c:v>43920</c:v>
                </c:pt>
                <c:pt idx="15">
                  <c:v>43921</c:v>
                </c:pt>
                <c:pt idx="16">
                  <c:v>43922</c:v>
                </c:pt>
                <c:pt idx="17">
                  <c:v>43923</c:v>
                </c:pt>
                <c:pt idx="18">
                  <c:v>43924</c:v>
                </c:pt>
                <c:pt idx="19">
                  <c:v>43925</c:v>
                </c:pt>
                <c:pt idx="20">
                  <c:v>43926</c:v>
                </c:pt>
                <c:pt idx="21">
                  <c:v>43927</c:v>
                </c:pt>
                <c:pt idx="22">
                  <c:v>43928</c:v>
                </c:pt>
                <c:pt idx="23">
                  <c:v>43929</c:v>
                </c:pt>
                <c:pt idx="24">
                  <c:v>43930</c:v>
                </c:pt>
                <c:pt idx="25">
                  <c:v>43931</c:v>
                </c:pt>
                <c:pt idx="26">
                  <c:v>43932</c:v>
                </c:pt>
                <c:pt idx="27">
                  <c:v>43933</c:v>
                </c:pt>
                <c:pt idx="28">
                  <c:v>43934</c:v>
                </c:pt>
                <c:pt idx="29">
                  <c:v>43935</c:v>
                </c:pt>
                <c:pt idx="30">
                  <c:v>43936</c:v>
                </c:pt>
                <c:pt idx="31">
                  <c:v>43937</c:v>
                </c:pt>
                <c:pt idx="32">
                  <c:v>43938</c:v>
                </c:pt>
                <c:pt idx="33">
                  <c:v>43939</c:v>
                </c:pt>
                <c:pt idx="34">
                  <c:v>43940</c:v>
                </c:pt>
                <c:pt idx="35">
                  <c:v>43941</c:v>
                </c:pt>
                <c:pt idx="36">
                  <c:v>43942</c:v>
                </c:pt>
                <c:pt idx="37">
                  <c:v>43943</c:v>
                </c:pt>
                <c:pt idx="38">
                  <c:v>43944</c:v>
                </c:pt>
                <c:pt idx="39">
                  <c:v>43945</c:v>
                </c:pt>
                <c:pt idx="40">
                  <c:v>43946</c:v>
                </c:pt>
                <c:pt idx="41">
                  <c:v>43947</c:v>
                </c:pt>
                <c:pt idx="42">
                  <c:v>43948</c:v>
                </c:pt>
                <c:pt idx="43">
                  <c:v>43949</c:v>
                </c:pt>
                <c:pt idx="44">
                  <c:v>43950</c:v>
                </c:pt>
                <c:pt idx="45">
                  <c:v>43951</c:v>
                </c:pt>
                <c:pt idx="46">
                  <c:v>43952</c:v>
                </c:pt>
                <c:pt idx="47">
                  <c:v>43953</c:v>
                </c:pt>
                <c:pt idx="48">
                  <c:v>43954</c:v>
                </c:pt>
                <c:pt idx="49">
                  <c:v>43955</c:v>
                </c:pt>
                <c:pt idx="50">
                  <c:v>43956</c:v>
                </c:pt>
                <c:pt idx="51">
                  <c:v>43957</c:v>
                </c:pt>
                <c:pt idx="52">
                  <c:v>43958</c:v>
                </c:pt>
                <c:pt idx="53">
                  <c:v>43959</c:v>
                </c:pt>
                <c:pt idx="54">
                  <c:v>43960</c:v>
                </c:pt>
                <c:pt idx="55">
                  <c:v>43961</c:v>
                </c:pt>
                <c:pt idx="56">
                  <c:v>43962</c:v>
                </c:pt>
                <c:pt idx="57">
                  <c:v>43963</c:v>
                </c:pt>
                <c:pt idx="58">
                  <c:v>43964</c:v>
                </c:pt>
                <c:pt idx="59">
                  <c:v>43965</c:v>
                </c:pt>
                <c:pt idx="60">
                  <c:v>43966</c:v>
                </c:pt>
                <c:pt idx="61">
                  <c:v>43967</c:v>
                </c:pt>
                <c:pt idx="62">
                  <c:v>43968</c:v>
                </c:pt>
                <c:pt idx="63">
                  <c:v>43969</c:v>
                </c:pt>
                <c:pt idx="64">
                  <c:v>43970</c:v>
                </c:pt>
                <c:pt idx="65">
                  <c:v>43971</c:v>
                </c:pt>
                <c:pt idx="66">
                  <c:v>43972</c:v>
                </c:pt>
                <c:pt idx="67">
                  <c:v>43973</c:v>
                </c:pt>
                <c:pt idx="68">
                  <c:v>43974</c:v>
                </c:pt>
                <c:pt idx="69">
                  <c:v>43975</c:v>
                </c:pt>
                <c:pt idx="70">
                  <c:v>43976</c:v>
                </c:pt>
                <c:pt idx="71">
                  <c:v>43977</c:v>
                </c:pt>
                <c:pt idx="72">
                  <c:v>43978</c:v>
                </c:pt>
                <c:pt idx="73">
                  <c:v>43979</c:v>
                </c:pt>
                <c:pt idx="74">
                  <c:v>43980</c:v>
                </c:pt>
                <c:pt idx="75">
                  <c:v>43981</c:v>
                </c:pt>
                <c:pt idx="76">
                  <c:v>43982</c:v>
                </c:pt>
              </c:numCache>
            </c:numRef>
          </c:cat>
          <c:val>
            <c:numRef>
              <c:f>'2_AVAILABLE BEDS BY DAY'!$D$8:$D$84</c:f>
              <c:numCache>
                <c:formatCode>_(* #,##0_);_(* \(#,##0\);_(* "-"??_);_(@_)</c:formatCode>
                <c:ptCount val="77"/>
                <c:pt idx="0">
                  <c:v>192.39999999999995</c:v>
                </c:pt>
                <c:pt idx="1">
                  <c:v>189.46629803636358</c:v>
                </c:pt>
                <c:pt idx="2">
                  <c:v>188.75675929816282</c:v>
                </c:pt>
                <c:pt idx="3">
                  <c:v>188.34002086178688</c:v>
                </c:pt>
                <c:pt idx="4">
                  <c:v>187.87561307315943</c:v>
                </c:pt>
                <c:pt idx="5">
                  <c:v>187.35808319035468</c:v>
                </c:pt>
                <c:pt idx="6">
                  <c:v>186.7813547500599</c:v>
                </c:pt>
                <c:pt idx="7">
                  <c:v>186.13865622211736</c:v>
                </c:pt>
                <c:pt idx="8">
                  <c:v>185.42244150309233</c:v>
                </c:pt>
                <c:pt idx="9">
                  <c:v>184.62430131535876</c:v>
                </c:pt>
                <c:pt idx="10">
                  <c:v>183.73486447141551</c:v>
                </c:pt>
                <c:pt idx="11">
                  <c:v>182.74368784414878</c:v>
                </c:pt>
                <c:pt idx="12">
                  <c:v>181.63913375115186</c:v>
                </c:pt>
                <c:pt idx="13">
                  <c:v>180.40823331343603</c:v>
                </c:pt>
                <c:pt idx="14">
                  <c:v>179.03653418419006</c:v>
                </c:pt>
                <c:pt idx="15">
                  <c:v>177.50793085972799</c:v>
                </c:pt>
                <c:pt idx="16">
                  <c:v>177.30066358171402</c:v>
                </c:pt>
                <c:pt idx="17">
                  <c:v>175.7642203581517</c:v>
                </c:pt>
                <c:pt idx="18">
                  <c:v>173.86130771437763</c:v>
                </c:pt>
                <c:pt idx="19">
                  <c:v>171.7407270918377</c:v>
                </c:pt>
                <c:pt idx="20">
                  <c:v>169.37758015947344</c:v>
                </c:pt>
                <c:pt idx="21">
                  <c:v>166.74412054724058</c:v>
                </c:pt>
                <c:pt idx="22">
                  <c:v>163.80942806820656</c:v>
                </c:pt>
                <c:pt idx="23">
                  <c:v>160.53904567597516</c:v>
                </c:pt>
                <c:pt idx="24">
                  <c:v>156.89457489485343</c:v>
                </c:pt>
                <c:pt idx="25">
                  <c:v>152.83322497259331</c:v>
                </c:pt>
                <c:pt idx="26">
                  <c:v>148.30731046218375</c:v>
                </c:pt>
                <c:pt idx="27">
                  <c:v>143.26369133366097</c:v>
                </c:pt>
                <c:pt idx="28">
                  <c:v>137.64314904213217</c:v>
                </c:pt>
                <c:pt idx="29">
                  <c:v>131.37969122625287</c:v>
                </c:pt>
                <c:pt idx="30">
                  <c:v>124.39977687342841</c:v>
                </c:pt>
                <c:pt idx="31">
                  <c:v>116.621452854186</c:v>
                </c:pt>
                <c:pt idx="32">
                  <c:v>107.95339168752712</c:v>
                </c:pt>
                <c:pt idx="33">
                  <c:v>98.293819239392136</c:v>
                </c:pt>
                <c:pt idx="34">
                  <c:v>87.529319764045965</c:v>
                </c:pt>
                <c:pt idx="35">
                  <c:v>76.97101822022158</c:v>
                </c:pt>
                <c:pt idx="36">
                  <c:v>63.950714435420423</c:v>
                </c:pt>
                <c:pt idx="37">
                  <c:v>49.2578190709186</c:v>
                </c:pt>
                <c:pt idx="38">
                  <c:v>32.884251266369091</c:v>
                </c:pt>
                <c:pt idx="39">
                  <c:v>35.204117270144963</c:v>
                </c:pt>
                <c:pt idx="40">
                  <c:v>14.870474180550332</c:v>
                </c:pt>
                <c:pt idx="41">
                  <c:v>-7.7890681071705501</c:v>
                </c:pt>
                <c:pt idx="42">
                  <c:v>-33.040561625897681</c:v>
                </c:pt>
                <c:pt idx="43">
                  <c:v>-61.180491233913273</c:v>
                </c:pt>
                <c:pt idx="44">
                  <c:v>-92.539255726667562</c:v>
                </c:pt>
                <c:pt idx="45">
                  <c:v>-127.48504714157971</c:v>
                </c:pt>
                <c:pt idx="46">
                  <c:v>-166.42817380387922</c:v>
                </c:pt>
                <c:pt idx="47">
                  <c:v>-209.82587787157834</c:v>
                </c:pt>
                <c:pt idx="48">
                  <c:v>-258.187703943722</c:v>
                </c:pt>
                <c:pt idx="49">
                  <c:v>-312.08148176624741</c:v>
                </c:pt>
                <c:pt idx="50">
                  <c:v>-372.1399932800781</c:v>
                </c:pt>
                <c:pt idx="51">
                  <c:v>-439.06840229113402</c:v>
                </c:pt>
                <c:pt idx="52">
                  <c:v>-513.6525339960898</c:v>
                </c:pt>
                <c:pt idx="53">
                  <c:v>-596.76810157611862</c:v>
                </c:pt>
                <c:pt idx="54">
                  <c:v>-699.87982816665806</c:v>
                </c:pt>
                <c:pt idx="55">
                  <c:v>-803.09754507083869</c:v>
                </c:pt>
                <c:pt idx="56">
                  <c:v>-918.12200038987351</c:v>
                </c:pt>
                <c:pt idx="57">
                  <c:v>-1046.3037284717195</c:v>
                </c:pt>
                <c:pt idx="58">
                  <c:v>-1189.1477468891601</c:v>
                </c:pt>
                <c:pt idx="59">
                  <c:v>-1348.3312272726796</c:v>
                </c:pt>
                <c:pt idx="60">
                  <c:v>-1525.7231874523468</c:v>
                </c:pt>
                <c:pt idx="61">
                  <c:v>-1723.4064361196663</c:v>
                </c:pt>
                <c:pt idx="62">
                  <c:v>-1943.7020276678147</c:v>
                </c:pt>
                <c:pt idx="63">
                  <c:v>-2189.1965143413904</c:v>
                </c:pt>
                <c:pt idx="64">
                  <c:v>-2462.7723156708075</c:v>
                </c:pt>
                <c:pt idx="65">
                  <c:v>-2767.641561767357</c:v>
                </c:pt>
                <c:pt idx="66">
                  <c:v>-3107.383807842557</c:v>
                </c:pt>
                <c:pt idx="67">
                  <c:v>-3485.988062768512</c:v>
                </c:pt>
                <c:pt idx="68">
                  <c:v>-3907.8996251483909</c:v>
                </c:pt>
                <c:pt idx="69">
                  <c:v>-4378.0722768124479</c:v>
                </c:pt>
                <c:pt idx="70">
                  <c:v>-4902.0264465580312</c:v>
                </c:pt>
                <c:pt idx="71">
                  <c:v>-5485.9140270503458</c:v>
                </c:pt>
                <c:pt idx="72">
                  <c:v>-6136.5906059173712</c:v>
                </c:pt>
                <c:pt idx="73">
                  <c:v>-6871.773472042576</c:v>
                </c:pt>
                <c:pt idx="74">
                  <c:v>-7679.8212646418406</c:v>
                </c:pt>
                <c:pt idx="75">
                  <c:v>-8580.2990120983395</c:v>
                </c:pt>
                <c:pt idx="76">
                  <c:v>-9583.7794758664695</c:v>
                </c:pt>
              </c:numCache>
            </c:numRef>
          </c:val>
          <c:extLst>
            <c:ext xmlns:c16="http://schemas.microsoft.com/office/drawing/2014/chart" uri="{C3380CC4-5D6E-409C-BE32-E72D297353CC}">
              <c16:uniqueId val="{00000000-97E9-4EA2-8F87-39109A633D9B}"/>
            </c:ext>
          </c:extLst>
        </c:ser>
        <c:ser>
          <c:idx val="2"/>
          <c:order val="1"/>
          <c:tx>
            <c:v>Med/Surg Bed</c:v>
          </c:tx>
          <c:spPr>
            <a:solidFill>
              <a:schemeClr val="accent3"/>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84-4576-A788-CD9BE0745AB8}"/>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84-4576-A788-CD9BE0745AB8}"/>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84-4576-A788-CD9BE0745AB8}"/>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84-4576-A788-CD9BE0745AB8}"/>
                </c:ext>
              </c:extLst>
            </c:dLbl>
            <c:dLbl>
              <c:idx val="2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84-4576-A788-CD9BE0745AB8}"/>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84-4576-A788-CD9BE0745AB8}"/>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84-4576-A788-CD9BE0745AB8}"/>
                </c:ext>
              </c:extLst>
            </c:dLbl>
            <c:dLbl>
              <c:idx val="4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84-4576-A788-CD9BE0745AB8}"/>
                </c:ext>
              </c:extLst>
            </c:dLbl>
            <c:dLbl>
              <c:idx val="5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84-4576-A788-CD9BE0745AB8}"/>
                </c:ext>
              </c:extLst>
            </c:dLbl>
            <c:dLbl>
              <c:idx val="6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84-4576-A788-CD9BE0745AB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'2_AVAILABLE BEDS BY DAY'!$H$8:$H$84</c:f>
              <c:numCache>
                <c:formatCode>m/d/yyyy</c:formatCode>
                <c:ptCount val="77"/>
                <c:pt idx="0">
                  <c:v>43906</c:v>
                </c:pt>
                <c:pt idx="1">
                  <c:v>43907</c:v>
                </c:pt>
                <c:pt idx="2">
                  <c:v>43908</c:v>
                </c:pt>
                <c:pt idx="3">
                  <c:v>43909</c:v>
                </c:pt>
                <c:pt idx="4">
                  <c:v>43910</c:v>
                </c:pt>
                <c:pt idx="5">
                  <c:v>43911</c:v>
                </c:pt>
                <c:pt idx="6">
                  <c:v>43912</c:v>
                </c:pt>
                <c:pt idx="7">
                  <c:v>43913</c:v>
                </c:pt>
                <c:pt idx="8">
                  <c:v>43914</c:v>
                </c:pt>
                <c:pt idx="9">
                  <c:v>43915</c:v>
                </c:pt>
                <c:pt idx="10">
                  <c:v>43916</c:v>
                </c:pt>
                <c:pt idx="11">
                  <c:v>43917</c:v>
                </c:pt>
                <c:pt idx="12">
                  <c:v>43918</c:v>
                </c:pt>
                <c:pt idx="13">
                  <c:v>43919</c:v>
                </c:pt>
                <c:pt idx="14">
                  <c:v>43920</c:v>
                </c:pt>
                <c:pt idx="15">
                  <c:v>43921</c:v>
                </c:pt>
                <c:pt idx="16">
                  <c:v>43922</c:v>
                </c:pt>
                <c:pt idx="17">
                  <c:v>43923</c:v>
                </c:pt>
                <c:pt idx="18">
                  <c:v>43924</c:v>
                </c:pt>
                <c:pt idx="19">
                  <c:v>43925</c:v>
                </c:pt>
                <c:pt idx="20">
                  <c:v>43926</c:v>
                </c:pt>
                <c:pt idx="21">
                  <c:v>43927</c:v>
                </c:pt>
                <c:pt idx="22">
                  <c:v>43928</c:v>
                </c:pt>
                <c:pt idx="23">
                  <c:v>43929</c:v>
                </c:pt>
                <c:pt idx="24">
                  <c:v>43930</c:v>
                </c:pt>
                <c:pt idx="25">
                  <c:v>43931</c:v>
                </c:pt>
                <c:pt idx="26">
                  <c:v>43932</c:v>
                </c:pt>
                <c:pt idx="27">
                  <c:v>43933</c:v>
                </c:pt>
                <c:pt idx="28">
                  <c:v>43934</c:v>
                </c:pt>
                <c:pt idx="29">
                  <c:v>43935</c:v>
                </c:pt>
                <c:pt idx="30">
                  <c:v>43936</c:v>
                </c:pt>
                <c:pt idx="31">
                  <c:v>43937</c:v>
                </c:pt>
                <c:pt idx="32">
                  <c:v>43938</c:v>
                </c:pt>
                <c:pt idx="33">
                  <c:v>43939</c:v>
                </c:pt>
                <c:pt idx="34">
                  <c:v>43940</c:v>
                </c:pt>
                <c:pt idx="35">
                  <c:v>43941</c:v>
                </c:pt>
                <c:pt idx="36">
                  <c:v>43942</c:v>
                </c:pt>
                <c:pt idx="37">
                  <c:v>43943</c:v>
                </c:pt>
                <c:pt idx="38">
                  <c:v>43944</c:v>
                </c:pt>
                <c:pt idx="39">
                  <c:v>43945</c:v>
                </c:pt>
                <c:pt idx="40">
                  <c:v>43946</c:v>
                </c:pt>
                <c:pt idx="41">
                  <c:v>43947</c:v>
                </c:pt>
                <c:pt idx="42">
                  <c:v>43948</c:v>
                </c:pt>
                <c:pt idx="43">
                  <c:v>43949</c:v>
                </c:pt>
                <c:pt idx="44">
                  <c:v>43950</c:v>
                </c:pt>
                <c:pt idx="45">
                  <c:v>43951</c:v>
                </c:pt>
                <c:pt idx="46">
                  <c:v>43952</c:v>
                </c:pt>
                <c:pt idx="47">
                  <c:v>43953</c:v>
                </c:pt>
                <c:pt idx="48">
                  <c:v>43954</c:v>
                </c:pt>
                <c:pt idx="49">
                  <c:v>43955</c:v>
                </c:pt>
                <c:pt idx="50">
                  <c:v>43956</c:v>
                </c:pt>
                <c:pt idx="51">
                  <c:v>43957</c:v>
                </c:pt>
                <c:pt idx="52">
                  <c:v>43958</c:v>
                </c:pt>
                <c:pt idx="53">
                  <c:v>43959</c:v>
                </c:pt>
                <c:pt idx="54">
                  <c:v>43960</c:v>
                </c:pt>
                <c:pt idx="55">
                  <c:v>43961</c:v>
                </c:pt>
                <c:pt idx="56">
                  <c:v>43962</c:v>
                </c:pt>
                <c:pt idx="57">
                  <c:v>43963</c:v>
                </c:pt>
                <c:pt idx="58">
                  <c:v>43964</c:v>
                </c:pt>
                <c:pt idx="59">
                  <c:v>43965</c:v>
                </c:pt>
                <c:pt idx="60">
                  <c:v>43966</c:v>
                </c:pt>
                <c:pt idx="61">
                  <c:v>43967</c:v>
                </c:pt>
                <c:pt idx="62">
                  <c:v>43968</c:v>
                </c:pt>
                <c:pt idx="63">
                  <c:v>43969</c:v>
                </c:pt>
                <c:pt idx="64">
                  <c:v>43970</c:v>
                </c:pt>
                <c:pt idx="65">
                  <c:v>43971</c:v>
                </c:pt>
                <c:pt idx="66">
                  <c:v>43972</c:v>
                </c:pt>
                <c:pt idx="67">
                  <c:v>43973</c:v>
                </c:pt>
                <c:pt idx="68">
                  <c:v>43974</c:v>
                </c:pt>
                <c:pt idx="69">
                  <c:v>43975</c:v>
                </c:pt>
                <c:pt idx="70">
                  <c:v>43976</c:v>
                </c:pt>
                <c:pt idx="71">
                  <c:v>43977</c:v>
                </c:pt>
                <c:pt idx="72">
                  <c:v>43978</c:v>
                </c:pt>
                <c:pt idx="73">
                  <c:v>43979</c:v>
                </c:pt>
                <c:pt idx="74">
                  <c:v>43980</c:v>
                </c:pt>
                <c:pt idx="75">
                  <c:v>43981</c:v>
                </c:pt>
                <c:pt idx="76">
                  <c:v>43982</c:v>
                </c:pt>
              </c:numCache>
            </c:numRef>
          </c:cat>
          <c:val>
            <c:numRef>
              <c:f>'2_AVAILABLE BEDS BY DAY'!$F$8:$F$84</c:f>
              <c:numCache>
                <c:formatCode>_(* #,##0_);_(* \(#,##0\);_(* "-"??_);_(@_)</c:formatCode>
                <c:ptCount val="77"/>
                <c:pt idx="0">
                  <c:v>3008.209018181818</c:v>
                </c:pt>
                <c:pt idx="1">
                  <c:v>3008.581208455199</c:v>
                </c:pt>
                <c:pt idx="2">
                  <c:v>3007.7862763039557</c:v>
                </c:pt>
                <c:pt idx="3">
                  <c:v>3006.5264523265141</c:v>
                </c:pt>
                <c:pt idx="4">
                  <c:v>3005.1225211880487</c:v>
                </c:pt>
                <c:pt idx="5">
                  <c:v>3003.5579989398252</c:v>
                </c:pt>
                <c:pt idx="6">
                  <c:v>3001.8145160879089</c:v>
                </c:pt>
                <c:pt idx="7">
                  <c:v>2999.8716019117896</c:v>
                </c:pt>
                <c:pt idx="8">
                  <c:v>2997.706444111921</c:v>
                </c:pt>
                <c:pt idx="9">
                  <c:v>2995.2936209641193</c:v>
                </c:pt>
                <c:pt idx="10">
                  <c:v>2992.6048028359805</c:v>
                </c:pt>
                <c:pt idx="11">
                  <c:v>2989.6084195607314</c:v>
                </c:pt>
                <c:pt idx="12">
                  <c:v>2986.2692897630577</c:v>
                </c:pt>
                <c:pt idx="13">
                  <c:v>2982.5482077847228</c:v>
                </c:pt>
                <c:pt idx="14">
                  <c:v>2986.0587632144998</c:v>
                </c:pt>
                <c:pt idx="15">
                  <c:v>2983.2896814423934</c:v>
                </c:pt>
                <c:pt idx="16">
                  <c:v>2977.7315837725919</c:v>
                </c:pt>
                <c:pt idx="17">
                  <c:v>2972.8431807320817</c:v>
                </c:pt>
                <c:pt idx="18">
                  <c:v>2967.5863298759564</c:v>
                </c:pt>
                <c:pt idx="19">
                  <c:v>2961.7281649740867</c:v>
                </c:pt>
                <c:pt idx="20">
                  <c:v>2955.1999036715019</c:v>
                </c:pt>
                <c:pt idx="21">
                  <c:v>2947.9248958237004</c:v>
                </c:pt>
                <c:pt idx="22">
                  <c:v>2939.817723525829</c:v>
                </c:pt>
                <c:pt idx="23">
                  <c:v>2930.7831981971403</c:v>
                </c:pt>
                <c:pt idx="24">
                  <c:v>2920.715242945203</c:v>
                </c:pt>
                <c:pt idx="25">
                  <c:v>2909.4956470873954</c:v>
                </c:pt>
                <c:pt idx="26">
                  <c:v>2896.9926782061707</c:v>
                </c:pt>
                <c:pt idx="27">
                  <c:v>2883.0595354418447</c:v>
                </c:pt>
                <c:pt idx="28">
                  <c:v>2867.5326258625842</c:v>
                </c:pt>
                <c:pt idx="29">
                  <c:v>2850.2296436739712</c:v>
                </c:pt>
                <c:pt idx="30">
                  <c:v>2832.4436177170624</c:v>
                </c:pt>
                <c:pt idx="31">
                  <c:v>2811.3176388704474</c:v>
                </c:pt>
                <c:pt idx="32">
                  <c:v>2787.5844074347333</c:v>
                </c:pt>
                <c:pt idx="33">
                  <c:v>2761.1364089638132</c:v>
                </c:pt>
                <c:pt idx="34">
                  <c:v>2731.6631100996237</c:v>
                </c:pt>
                <c:pt idx="35">
                  <c:v>2698.8184565848042</c:v>
                </c:pt>
                <c:pt idx="36">
                  <c:v>2662.2168101427342</c:v>
                </c:pt>
                <c:pt idx="37">
                  <c:v>2621.4284205905087</c:v>
                </c:pt>
                <c:pt idx="38">
                  <c:v>2650.2211413724326</c:v>
                </c:pt>
                <c:pt idx="39">
                  <c:v>2579.0014082709449</c:v>
                </c:pt>
                <c:pt idx="40">
                  <c:v>2522.5539529002299</c:v>
                </c:pt>
                <c:pt idx="41">
                  <c:v>2459.6496569818319</c:v>
                </c:pt>
                <c:pt idx="42">
                  <c:v>2389.5499435580405</c:v>
                </c:pt>
                <c:pt idx="43">
                  <c:v>2311.4317522587953</c:v>
                </c:pt>
                <c:pt idx="44">
                  <c:v>2224.3778755193475</c:v>
                </c:pt>
                <c:pt idx="45">
                  <c:v>2127.3661893893295</c:v>
                </c:pt>
                <c:pt idx="46">
                  <c:v>2019.2576524891638</c:v>
                </c:pt>
                <c:pt idx="47">
                  <c:v>1898.7829322061802</c:v>
                </c:pt>
                <c:pt idx="48">
                  <c:v>1764.5275011048752</c:v>
                </c:pt>
                <c:pt idx="49">
                  <c:v>1614.9150285640844</c:v>
                </c:pt>
                <c:pt idx="50">
                  <c:v>1448.1888726376346</c:v>
                </c:pt>
                <c:pt idx="51">
                  <c:v>1262.3914548292244</c:v>
                </c:pt>
                <c:pt idx="52">
                  <c:v>1001.660867158382</c:v>
                </c:pt>
                <c:pt idx="53">
                  <c:v>770.92689238992489</c:v>
                </c:pt>
                <c:pt idx="54">
                  <c:v>524.28884981752481</c:v>
                </c:pt>
                <c:pt idx="55">
                  <c:v>237.75006074055136</c:v>
                </c:pt>
                <c:pt idx="56">
                  <c:v>-81.564967046308539</c:v>
                </c:pt>
                <c:pt idx="57">
                  <c:v>-437.40540072362228</c:v>
                </c:pt>
                <c:pt idx="58">
                  <c:v>-833.94926249319451</c:v>
                </c:pt>
                <c:pt idx="59">
                  <c:v>-1275.852484906985</c:v>
                </c:pt>
                <c:pt idx="60">
                  <c:v>-1768.3035774753166</c:v>
                </c:pt>
                <c:pt idx="61">
                  <c:v>-2317.0845464103281</c:v>
                </c:pt>
                <c:pt idx="62">
                  <c:v>-2928.6387827804324</c:v>
                </c:pt>
                <c:pt idx="63">
                  <c:v>-3610.1467161696323</c:v>
                </c:pt>
                <c:pt idx="64">
                  <c:v>-4369.6101221124809</c:v>
                </c:pt>
                <c:pt idx="65">
                  <c:v>-5215.9460731819127</c:v>
                </c:pt>
                <c:pt idx="66">
                  <c:v>-6159.0916368359776</c:v>
                </c:pt>
                <c:pt idx="67">
                  <c:v>-7210.1205493101916</c:v>
                </c:pt>
                <c:pt idx="68">
                  <c:v>-8391.862075432462</c:v>
                </c:pt>
                <c:pt idx="69">
                  <c:v>-9697.0905411036692</c:v>
                </c:pt>
                <c:pt idx="70">
                  <c:v>-11151.619839306441</c:v>
                </c:pt>
                <c:pt idx="71">
                  <c:v>-12772.528005940903</c:v>
                </c:pt>
                <c:pt idx="72">
                  <c:v>-14578.846577803775</c:v>
                </c:pt>
                <c:pt idx="73">
                  <c:v>-16591.784047192501</c:v>
                </c:pt>
                <c:pt idx="74">
                  <c:v>-18834.974876753833</c:v>
                </c:pt>
                <c:pt idx="75">
                  <c:v>-21334.756998329645</c:v>
                </c:pt>
                <c:pt idx="76">
                  <c:v>-24120.481053991971</c:v>
                </c:pt>
              </c:numCache>
            </c:numRef>
          </c:val>
          <c:extLst>
            <c:ext xmlns:c16="http://schemas.microsoft.com/office/drawing/2014/chart" uri="{C3380CC4-5D6E-409C-BE32-E72D297353CC}">
              <c16:uniqueId val="{00000001-97E9-4EA2-8F87-39109A633D9B}"/>
            </c:ext>
          </c:extLst>
        </c:ser>
        <c:dLbls>
          <c:showLegendKey val="0"/>
          <c:showVal val="0"/>
          <c:showCatName val="0"/>
          <c:showSerName val="0"/>
          <c:showPercent val="0"/>
          <c:showBubbleSize val="0"/>
        </c:dLbls>
        <c:gapWidth val="150"/>
        <c:axId val="525732856"/>
        <c:axId val="525723672"/>
      </c:barChart>
      <c:dateAx>
        <c:axId val="52573285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25723672"/>
        <c:crosses val="autoZero"/>
        <c:auto val="1"/>
        <c:lblOffset val="100"/>
        <c:baseTimeUnit val="days"/>
      </c:dateAx>
      <c:valAx>
        <c:axId val="5257236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25732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E28C1AD-1F27-45DD-894D-1E9191F21B5B}">
  <sheetPr/>
  <sheetViews>
    <sheetView zoomScale="6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7329813" cy="12581530"/>
    <xdr:graphicFrame macro="">
      <xdr:nvGraphicFramePr>
        <xdr:cNvPr id="2" name="Chart 1">
          <a:extLst>
            <a:ext uri="{FF2B5EF4-FFF2-40B4-BE49-F238E27FC236}">
              <a16:creationId xmlns:a16="http://schemas.microsoft.com/office/drawing/2014/main" id="{E408CD4E-AC12-482B-9775-B21B7D74E5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D328-E037-461D-A173-B4BBEF925519}">
  <dimension ref="B1:C19"/>
  <sheetViews>
    <sheetView tabSelected="1" workbookViewId="0"/>
  </sheetViews>
  <sheetFormatPr defaultRowHeight="14.25" x14ac:dyDescent="0.45"/>
  <cols>
    <col min="1" max="1" width="3.73046875" customWidth="1"/>
    <col min="2" max="2" width="10.59765625" customWidth="1"/>
    <col min="3" max="3" width="33.265625" style="16" customWidth="1"/>
  </cols>
  <sheetData>
    <row r="1" spans="2:3" ht="14.65" thickBot="1" x14ac:dyDescent="0.5"/>
    <row r="2" spans="2:3" x14ac:dyDescent="0.45">
      <c r="B2" s="75" t="s">
        <v>175</v>
      </c>
      <c r="C2" s="86"/>
    </row>
    <row r="3" spans="2:3" x14ac:dyDescent="0.45">
      <c r="B3" s="77" t="s">
        <v>174</v>
      </c>
      <c r="C3" s="87"/>
    </row>
    <row r="4" spans="2:3" x14ac:dyDescent="0.45">
      <c r="B4" s="78"/>
      <c r="C4" s="87"/>
    </row>
    <row r="5" spans="2:3" x14ac:dyDescent="0.45">
      <c r="B5" s="78" t="s">
        <v>233</v>
      </c>
      <c r="C5" s="88">
        <f>'ALL INPUTS BY STATE'!C3</f>
        <v>43906</v>
      </c>
    </row>
    <row r="6" spans="2:3" x14ac:dyDescent="0.45">
      <c r="B6" s="78"/>
      <c r="C6" s="87"/>
    </row>
    <row r="7" spans="2:3" ht="14.65" thickBot="1" x14ac:dyDescent="0.5">
      <c r="B7" s="80" t="s">
        <v>176</v>
      </c>
      <c r="C7" s="89"/>
    </row>
    <row r="9" spans="2:3" x14ac:dyDescent="0.45">
      <c r="B9" t="s">
        <v>278</v>
      </c>
    </row>
    <row r="11" spans="2:3" x14ac:dyDescent="0.45">
      <c r="B11" s="1">
        <v>1</v>
      </c>
      <c r="C11" t="s">
        <v>282</v>
      </c>
    </row>
    <row r="12" spans="2:3" x14ac:dyDescent="0.45">
      <c r="B12" s="1">
        <v>2</v>
      </c>
      <c r="C12" t="s">
        <v>281</v>
      </c>
    </row>
    <row r="13" spans="2:3" x14ac:dyDescent="0.45">
      <c r="B13" s="1">
        <v>3</v>
      </c>
      <c r="C13" t="s">
        <v>279</v>
      </c>
    </row>
    <row r="14" spans="2:3" x14ac:dyDescent="0.45">
      <c r="B14" s="1">
        <v>4</v>
      </c>
      <c r="C14" t="s">
        <v>280</v>
      </c>
    </row>
    <row r="16" spans="2:3" x14ac:dyDescent="0.45">
      <c r="B16" t="s">
        <v>284</v>
      </c>
    </row>
    <row r="18" spans="3:3" x14ac:dyDescent="0.45">
      <c r="C18" s="16" t="s">
        <v>285</v>
      </c>
    </row>
    <row r="19" spans="3:3" x14ac:dyDescent="0.45">
      <c r="C19" s="16"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4B34-7225-43BE-B3B3-9722DDA83580}">
  <dimension ref="B1:H40"/>
  <sheetViews>
    <sheetView zoomScaleNormal="100" workbookViewId="0"/>
  </sheetViews>
  <sheetFormatPr defaultRowHeight="14.25" x14ac:dyDescent="0.45"/>
  <cols>
    <col min="1" max="1" width="3.46484375" customWidth="1"/>
    <col min="2" max="2" width="23.796875" bestFit="1" customWidth="1"/>
    <col min="3" max="3" width="26.46484375" customWidth="1"/>
    <col min="4" max="4" width="50.19921875" style="3" customWidth="1"/>
    <col min="5" max="5" width="17.53125" style="12" customWidth="1"/>
    <col min="6" max="6" width="29.33203125" style="16" customWidth="1"/>
    <col min="7" max="7" width="79.73046875" style="47" customWidth="1"/>
    <col min="8" max="8" width="62.73046875" style="47" customWidth="1"/>
  </cols>
  <sheetData>
    <row r="1" spans="2:8" ht="15.75" customHeight="1" x14ac:dyDescent="0.45"/>
    <row r="2" spans="2:8" s="5" customFormat="1" x14ac:dyDescent="0.45">
      <c r="B2" s="1" t="s">
        <v>237</v>
      </c>
      <c r="C2" s="1" t="s">
        <v>197</v>
      </c>
      <c r="D2" s="4"/>
      <c r="E2" s="83"/>
      <c r="F2" s="84"/>
      <c r="G2" s="85"/>
      <c r="H2" s="85"/>
    </row>
    <row r="4" spans="2:8" x14ac:dyDescent="0.45">
      <c r="B4" s="1" t="s">
        <v>32</v>
      </c>
      <c r="E4" s="26" t="s">
        <v>65</v>
      </c>
    </row>
    <row r="5" spans="2:8" ht="14.65" thickBot="1" x14ac:dyDescent="0.5">
      <c r="B5" s="1"/>
      <c r="E5" s="39"/>
      <c r="F5" s="16" t="s">
        <v>66</v>
      </c>
    </row>
    <row r="6" spans="2:8" ht="14.65" thickBot="1" x14ac:dyDescent="0.5">
      <c r="E6" s="40"/>
      <c r="F6" s="16" t="s">
        <v>67</v>
      </c>
    </row>
    <row r="7" spans="2:8" x14ac:dyDescent="0.45">
      <c r="E7" s="41"/>
      <c r="F7" s="16" t="s">
        <v>112</v>
      </c>
    </row>
    <row r="8" spans="2:8" x14ac:dyDescent="0.45">
      <c r="E8" s="52"/>
      <c r="F8" s="16" t="s">
        <v>115</v>
      </c>
    </row>
    <row r="9" spans="2:8" x14ac:dyDescent="0.45">
      <c r="E9" s="60"/>
      <c r="F9" s="16" t="s">
        <v>283</v>
      </c>
    </row>
    <row r="11" spans="2:8" s="3" customFormat="1" ht="14.65" thickBot="1" x14ac:dyDescent="0.5">
      <c r="B11" s="15" t="s">
        <v>17</v>
      </c>
      <c r="C11" s="15" t="s">
        <v>6</v>
      </c>
      <c r="D11" s="15" t="s">
        <v>7</v>
      </c>
      <c r="E11" s="30" t="s">
        <v>8</v>
      </c>
      <c r="F11" s="30" t="s">
        <v>47</v>
      </c>
      <c r="G11" s="48" t="s">
        <v>15</v>
      </c>
      <c r="H11" s="48" t="s">
        <v>16</v>
      </c>
    </row>
    <row r="12" spans="2:8" s="22" customFormat="1" ht="28.9" thickBot="1" x14ac:dyDescent="0.5">
      <c r="B12" s="19" t="s">
        <v>91</v>
      </c>
      <c r="C12" s="19" t="s">
        <v>101</v>
      </c>
      <c r="D12" s="19" t="s">
        <v>102</v>
      </c>
      <c r="E12" s="92">
        <f>VLOOKUP(C2,'ALL INPUTS BY STATE'!B:H,2,FALSE)</f>
        <v>43906</v>
      </c>
      <c r="F12" s="31" t="s">
        <v>238</v>
      </c>
      <c r="G12" s="49" t="s">
        <v>113</v>
      </c>
      <c r="H12" s="49"/>
    </row>
    <row r="13" spans="2:8" s="22" customFormat="1" ht="37.15" customHeight="1" thickBot="1" x14ac:dyDescent="0.5">
      <c r="B13" s="19" t="s">
        <v>91</v>
      </c>
      <c r="C13" s="19" t="s">
        <v>103</v>
      </c>
      <c r="D13" s="19" t="s">
        <v>104</v>
      </c>
      <c r="E13" s="61">
        <f>VLOOKUP(C2,'ALL INPUTS BY STATE'!B:H,3,FALSE)</f>
        <v>39</v>
      </c>
      <c r="F13" s="31" t="s">
        <v>238</v>
      </c>
      <c r="G13" s="49" t="s">
        <v>113</v>
      </c>
      <c r="H13" s="49"/>
    </row>
    <row r="14" spans="2:8" s="3" customFormat="1" ht="51.75" customHeight="1" thickBot="1" x14ac:dyDescent="0.5">
      <c r="B14" s="20" t="s">
        <v>91</v>
      </c>
      <c r="C14" s="20" t="s">
        <v>92</v>
      </c>
      <c r="D14" s="19" t="s">
        <v>119</v>
      </c>
      <c r="E14" s="42">
        <v>6.4</v>
      </c>
      <c r="F14" s="32" t="s">
        <v>157</v>
      </c>
      <c r="G14" s="49" t="s">
        <v>90</v>
      </c>
      <c r="H14" s="49" t="s">
        <v>97</v>
      </c>
    </row>
    <row r="15" spans="2:8" s="3" customFormat="1" ht="28.9" thickBot="1" x14ac:dyDescent="0.5">
      <c r="B15" s="20" t="s">
        <v>91</v>
      </c>
      <c r="C15" s="20" t="s">
        <v>89</v>
      </c>
      <c r="D15" s="22" t="s">
        <v>120</v>
      </c>
      <c r="E15" s="55">
        <f>(2^(1/E14))-1</f>
        <v>0.11438674259589243</v>
      </c>
      <c r="F15" s="32"/>
      <c r="G15" s="49" t="s">
        <v>98</v>
      </c>
      <c r="H15" s="49"/>
    </row>
    <row r="16" spans="2:8" s="3" customFormat="1" ht="29.65" customHeight="1" thickBot="1" x14ac:dyDescent="0.5">
      <c r="B16" s="53" t="s">
        <v>91</v>
      </c>
      <c r="C16" s="53" t="s">
        <v>95</v>
      </c>
      <c r="D16" s="19" t="s">
        <v>96</v>
      </c>
      <c r="E16" s="62">
        <f>VLOOKUP(C2,'ALL INPUTS BY STATE'!B:H,4,FALSE)</f>
        <v>6045680</v>
      </c>
      <c r="F16" s="32" t="s">
        <v>240</v>
      </c>
      <c r="G16" s="50" t="s">
        <v>100</v>
      </c>
      <c r="H16" s="49" t="s">
        <v>116</v>
      </c>
    </row>
    <row r="17" spans="2:8" s="3" customFormat="1" ht="28.15" customHeight="1" thickBot="1" x14ac:dyDescent="0.5">
      <c r="B17" s="53" t="s">
        <v>91</v>
      </c>
      <c r="C17" s="53" t="s">
        <v>94</v>
      </c>
      <c r="D17" s="19" t="s">
        <v>93</v>
      </c>
      <c r="E17" s="43">
        <v>0.25</v>
      </c>
      <c r="F17" s="33" t="s">
        <v>158</v>
      </c>
      <c r="G17" s="49" t="s">
        <v>99</v>
      </c>
      <c r="H17" s="49" t="s">
        <v>116</v>
      </c>
    </row>
    <row r="18" spans="2:8" ht="159.75" customHeight="1" thickBot="1" x14ac:dyDescent="0.5">
      <c r="B18" s="10" t="s">
        <v>18</v>
      </c>
      <c r="C18" s="10" t="s">
        <v>10</v>
      </c>
      <c r="D18" s="3" t="s">
        <v>11</v>
      </c>
      <c r="E18" s="63">
        <f>VLOOKUP(C2,'ALL INPUTS BY STATE'!B:H,6,FALSE)</f>
        <v>0.2715636363636364</v>
      </c>
      <c r="F18" s="34" t="s">
        <v>164</v>
      </c>
      <c r="G18" s="50" t="s">
        <v>62</v>
      </c>
      <c r="H18" s="47" t="s">
        <v>122</v>
      </c>
    </row>
    <row r="19" spans="2:8" ht="28.5" x14ac:dyDescent="0.45">
      <c r="B19" s="10" t="s">
        <v>18</v>
      </c>
      <c r="C19" s="10" t="s">
        <v>9</v>
      </c>
      <c r="D19" s="3" t="s">
        <v>13</v>
      </c>
      <c r="E19" s="44">
        <f>1-E22</f>
        <v>0.72299999999999998</v>
      </c>
      <c r="F19" s="35"/>
      <c r="G19" s="50" t="s">
        <v>159</v>
      </c>
    </row>
    <row r="20" spans="2:8" ht="42.4" customHeight="1" thickBot="1" x14ac:dyDescent="0.5">
      <c r="B20" s="10" t="s">
        <v>18</v>
      </c>
      <c r="C20" s="10" t="s">
        <v>58</v>
      </c>
      <c r="D20" s="3" t="s">
        <v>55</v>
      </c>
      <c r="E20" s="44">
        <f>1-E21</f>
        <v>1</v>
      </c>
      <c r="F20" s="35"/>
      <c r="G20" s="50" t="s">
        <v>160</v>
      </c>
    </row>
    <row r="21" spans="2:8" ht="44.25" customHeight="1" thickBot="1" x14ac:dyDescent="0.5">
      <c r="B21" s="10" t="s">
        <v>18</v>
      </c>
      <c r="C21" s="10" t="s">
        <v>111</v>
      </c>
      <c r="D21" s="3" t="s">
        <v>59</v>
      </c>
      <c r="E21" s="45">
        <v>0</v>
      </c>
      <c r="F21" s="35" t="s">
        <v>60</v>
      </c>
      <c r="G21" s="50" t="s">
        <v>56</v>
      </c>
      <c r="H21" s="47" t="s">
        <v>57</v>
      </c>
    </row>
    <row r="22" spans="2:8" ht="86.25" customHeight="1" thickBot="1" x14ac:dyDescent="0.5">
      <c r="B22" s="10" t="s">
        <v>18</v>
      </c>
      <c r="C22" s="10" t="s">
        <v>12</v>
      </c>
      <c r="D22" s="4" t="s">
        <v>14</v>
      </c>
      <c r="E22" s="45">
        <v>0.27700000000000002</v>
      </c>
      <c r="F22" s="34" t="s">
        <v>121</v>
      </c>
      <c r="G22" s="50" t="s">
        <v>61</v>
      </c>
      <c r="H22" s="47" t="s">
        <v>54</v>
      </c>
    </row>
    <row r="23" spans="2:8" ht="35.65" customHeight="1" thickBot="1" x14ac:dyDescent="0.5">
      <c r="B23" s="10" t="s">
        <v>18</v>
      </c>
      <c r="C23" s="10" t="s">
        <v>41</v>
      </c>
      <c r="D23" s="4" t="s">
        <v>42</v>
      </c>
      <c r="E23" s="44">
        <f>1-E24</f>
        <v>0.51</v>
      </c>
      <c r="F23" s="35"/>
      <c r="G23" s="51" t="s">
        <v>49</v>
      </c>
    </row>
    <row r="24" spans="2:8" ht="57.4" thickBot="1" x14ac:dyDescent="0.5">
      <c r="B24" s="10" t="s">
        <v>18</v>
      </c>
      <c r="C24" s="10" t="s">
        <v>44</v>
      </c>
      <c r="D24" s="4" t="s">
        <v>45</v>
      </c>
      <c r="E24" s="45">
        <v>0.49</v>
      </c>
      <c r="F24" s="34" t="s">
        <v>52</v>
      </c>
      <c r="G24" s="51" t="s">
        <v>51</v>
      </c>
      <c r="H24" s="47" t="s">
        <v>50</v>
      </c>
    </row>
    <row r="25" spans="2:8" ht="56.25" customHeight="1" thickBot="1" x14ac:dyDescent="0.5">
      <c r="B25" s="10" t="s">
        <v>18</v>
      </c>
      <c r="C25" s="10" t="s">
        <v>144</v>
      </c>
      <c r="D25" s="3" t="s">
        <v>161</v>
      </c>
      <c r="E25" s="46">
        <v>14</v>
      </c>
      <c r="F25" s="36" t="s">
        <v>68</v>
      </c>
      <c r="G25" s="51" t="s">
        <v>69</v>
      </c>
      <c r="H25" s="47" t="s">
        <v>48</v>
      </c>
    </row>
    <row r="26" spans="2:8" ht="82.5" customHeight="1" thickBot="1" x14ac:dyDescent="0.5">
      <c r="B26" s="10" t="s">
        <v>18</v>
      </c>
      <c r="C26" s="10" t="s">
        <v>145</v>
      </c>
      <c r="D26" s="3" t="s">
        <v>162</v>
      </c>
      <c r="E26" s="46">
        <v>14</v>
      </c>
      <c r="F26" s="36" t="s">
        <v>68</v>
      </c>
      <c r="G26" s="51" t="s">
        <v>69</v>
      </c>
      <c r="H26" s="47" t="s">
        <v>109</v>
      </c>
    </row>
    <row r="27" spans="2:8" ht="98.65" customHeight="1" thickBot="1" x14ac:dyDescent="0.5">
      <c r="B27" s="10" t="s">
        <v>18</v>
      </c>
      <c r="C27" s="10" t="s">
        <v>146</v>
      </c>
      <c r="D27" s="3" t="s">
        <v>143</v>
      </c>
      <c r="E27" s="46">
        <v>30</v>
      </c>
      <c r="F27" s="37" t="s">
        <v>70</v>
      </c>
      <c r="G27" s="50" t="s">
        <v>71</v>
      </c>
      <c r="H27" s="47" t="s">
        <v>109</v>
      </c>
    </row>
    <row r="28" spans="2:8" ht="43.9" customHeight="1" thickBot="1" x14ac:dyDescent="0.5">
      <c r="B28" s="10" t="s">
        <v>18</v>
      </c>
      <c r="C28" s="10" t="s">
        <v>147</v>
      </c>
      <c r="D28" s="3" t="s">
        <v>131</v>
      </c>
      <c r="E28" s="46">
        <v>1</v>
      </c>
      <c r="F28" s="37" t="s">
        <v>163</v>
      </c>
      <c r="G28" s="50" t="s">
        <v>133</v>
      </c>
    </row>
    <row r="29" spans="2:8" ht="80.650000000000006" customHeight="1" thickBot="1" x14ac:dyDescent="0.5">
      <c r="B29" s="10" t="s">
        <v>18</v>
      </c>
      <c r="C29" s="10" t="s">
        <v>148</v>
      </c>
      <c r="D29" s="3" t="s">
        <v>140</v>
      </c>
      <c r="E29" s="46">
        <v>15</v>
      </c>
      <c r="F29" s="36" t="s">
        <v>136</v>
      </c>
      <c r="G29" s="50" t="s">
        <v>135</v>
      </c>
    </row>
    <row r="30" spans="2:8" ht="74.650000000000006" customHeight="1" thickBot="1" x14ac:dyDescent="0.5">
      <c r="B30" s="10" t="s">
        <v>18</v>
      </c>
      <c r="C30" s="10" t="s">
        <v>149</v>
      </c>
      <c r="D30" s="3" t="s">
        <v>132</v>
      </c>
      <c r="E30" s="46">
        <v>14</v>
      </c>
      <c r="F30" s="36" t="s">
        <v>137</v>
      </c>
      <c r="G30" s="50" t="s">
        <v>135</v>
      </c>
    </row>
    <row r="31" spans="2:8" ht="57.4" thickBot="1" x14ac:dyDescent="0.5">
      <c r="B31" s="10" t="s">
        <v>18</v>
      </c>
      <c r="C31" s="10" t="s">
        <v>150</v>
      </c>
      <c r="D31" s="3" t="s">
        <v>152</v>
      </c>
      <c r="E31" s="46">
        <v>35</v>
      </c>
      <c r="F31" s="37" t="s">
        <v>72</v>
      </c>
      <c r="G31" s="50" t="s">
        <v>71</v>
      </c>
      <c r="H31" s="47" t="s">
        <v>108</v>
      </c>
    </row>
    <row r="32" spans="2:8" ht="28.9" thickBot="1" x14ac:dyDescent="0.5">
      <c r="B32" s="10" t="s">
        <v>18</v>
      </c>
      <c r="C32" s="10" t="s">
        <v>138</v>
      </c>
      <c r="D32" s="3" t="s">
        <v>139</v>
      </c>
      <c r="E32" s="46">
        <v>1</v>
      </c>
      <c r="F32" s="37" t="s">
        <v>134</v>
      </c>
      <c r="G32" s="50"/>
    </row>
    <row r="33" spans="2:8" ht="28.9" thickBot="1" x14ac:dyDescent="0.5">
      <c r="B33" s="10" t="s">
        <v>18</v>
      </c>
      <c r="C33" s="10" t="s">
        <v>151</v>
      </c>
      <c r="D33" s="3" t="s">
        <v>141</v>
      </c>
      <c r="E33" s="46">
        <v>34</v>
      </c>
      <c r="F33" s="37" t="s">
        <v>142</v>
      </c>
      <c r="G33" s="50"/>
    </row>
    <row r="34" spans="2:8" ht="77.25" customHeight="1" thickBot="1" x14ac:dyDescent="0.5">
      <c r="B34" s="10" t="s">
        <v>24</v>
      </c>
      <c r="C34" s="10" t="s">
        <v>19</v>
      </c>
      <c r="D34" s="3" t="s">
        <v>20</v>
      </c>
      <c r="E34" s="64">
        <f>SUM(E35+E36)</f>
        <v>8509</v>
      </c>
      <c r="F34" s="38" t="s">
        <v>165</v>
      </c>
      <c r="G34" s="50" t="s">
        <v>166</v>
      </c>
    </row>
    <row r="35" spans="2:8" ht="89.65" customHeight="1" thickBot="1" x14ac:dyDescent="0.5">
      <c r="B35" s="10" t="s">
        <v>24</v>
      </c>
      <c r="C35" s="10" t="s">
        <v>21</v>
      </c>
      <c r="D35" s="3" t="s">
        <v>22</v>
      </c>
      <c r="E35" s="46">
        <f>VLOOKUP(C2,'ALL INPUTS BY STATE'!B:I,8,FALSE)</f>
        <v>962</v>
      </c>
      <c r="F35" s="38" t="s">
        <v>167</v>
      </c>
      <c r="G35" s="50" t="s">
        <v>73</v>
      </c>
      <c r="H35" s="47" t="s">
        <v>118</v>
      </c>
    </row>
    <row r="36" spans="2:8" ht="46.9" customHeight="1" thickBot="1" x14ac:dyDescent="0.5">
      <c r="B36" s="10" t="s">
        <v>24</v>
      </c>
      <c r="C36" s="10" t="s">
        <v>23</v>
      </c>
      <c r="D36" s="3" t="s">
        <v>29</v>
      </c>
      <c r="E36" s="66">
        <f>VLOOKUP(C2,'ALL INPUTS BY STATE'!B:I,7,FALSE)</f>
        <v>7547</v>
      </c>
      <c r="F36" s="38" t="s">
        <v>168</v>
      </c>
      <c r="G36" s="47" t="s">
        <v>43</v>
      </c>
      <c r="H36" s="47" t="s">
        <v>39</v>
      </c>
    </row>
    <row r="37" spans="2:8" ht="100.15" thickBot="1" x14ac:dyDescent="0.5">
      <c r="B37" s="10" t="s">
        <v>24</v>
      </c>
      <c r="C37" s="10" t="s">
        <v>25</v>
      </c>
      <c r="D37" s="3" t="s">
        <v>27</v>
      </c>
      <c r="E37" s="45">
        <v>0.8</v>
      </c>
      <c r="F37" s="38" t="s">
        <v>169</v>
      </c>
      <c r="G37" s="47" t="s">
        <v>63</v>
      </c>
      <c r="H37" s="47" t="s">
        <v>40</v>
      </c>
    </row>
    <row r="38" spans="2:8" ht="71.650000000000006" thickBot="1" x14ac:dyDescent="0.5">
      <c r="B38" s="10" t="s">
        <v>24</v>
      </c>
      <c r="C38" s="10" t="s">
        <v>26</v>
      </c>
      <c r="D38" s="3" t="s">
        <v>28</v>
      </c>
      <c r="E38" s="45">
        <v>0.8</v>
      </c>
      <c r="F38" s="38" t="s">
        <v>170</v>
      </c>
      <c r="G38" s="50" t="s">
        <v>64</v>
      </c>
      <c r="H38" s="47" t="s">
        <v>53</v>
      </c>
    </row>
    <row r="39" spans="2:8" ht="43.15" thickBot="1" x14ac:dyDescent="0.5">
      <c r="B39" s="10" t="s">
        <v>24</v>
      </c>
      <c r="C39" s="10" t="s">
        <v>30</v>
      </c>
      <c r="D39" s="3" t="s">
        <v>31</v>
      </c>
      <c r="E39" s="45">
        <v>0.2</v>
      </c>
      <c r="F39" s="38" t="s">
        <v>172</v>
      </c>
      <c r="G39" s="47" t="s">
        <v>171</v>
      </c>
    </row>
    <row r="40" spans="2:8" ht="28.9" hidden="1" thickBot="1" x14ac:dyDescent="0.5">
      <c r="B40" s="54" t="s">
        <v>24</v>
      </c>
      <c r="C40" s="54" t="s">
        <v>110</v>
      </c>
      <c r="D40" s="3" t="s">
        <v>173</v>
      </c>
      <c r="E40" s="65">
        <f>'2_AVAILABLE BEDS BY DAY'!B6</f>
        <v>0</v>
      </c>
      <c r="H40" s="47" t="s">
        <v>117</v>
      </c>
    </row>
  </sheetData>
  <autoFilter ref="B11:H40" xr:uid="{445EFD9B-9308-4257-90C6-139E353A862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783BC1D-F1F9-4151-8F38-AEAF5D48242C}">
          <x14:formula1>
            <xm:f>'ALL INPUTS BY STATE'!$B$8:$B$59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1B43-5AAD-4B4C-962D-DDFED5EE5834}">
  <dimension ref="B1:H160"/>
  <sheetViews>
    <sheetView zoomScaleNormal="100" workbookViewId="0"/>
  </sheetViews>
  <sheetFormatPr defaultRowHeight="14.25" x14ac:dyDescent="0.45"/>
  <cols>
    <col min="1" max="1" width="3.46484375" customWidth="1"/>
    <col min="2" max="3" width="12.19921875" style="12" customWidth="1"/>
    <col min="4" max="5" width="25.3984375" customWidth="1"/>
    <col min="6" max="6" width="32.73046875" customWidth="1"/>
    <col min="7" max="7" width="25.9296875" bestFit="1" customWidth="1"/>
    <col min="8" max="8" width="24.796875" customWidth="1"/>
  </cols>
  <sheetData>
    <row r="1" spans="2:8" ht="14.65" thickBot="1" x14ac:dyDescent="0.5"/>
    <row r="2" spans="2:8" x14ac:dyDescent="0.45">
      <c r="B2" s="26" t="s">
        <v>232</v>
      </c>
      <c r="C2" s="26"/>
      <c r="G2" s="75" t="s">
        <v>234</v>
      </c>
      <c r="H2" s="76" t="str">
        <f>'1_MODEL INPUTS'!C2</f>
        <v>Maryland</v>
      </c>
    </row>
    <row r="3" spans="2:8" x14ac:dyDescent="0.45">
      <c r="B3" s="26"/>
      <c r="C3" s="26"/>
      <c r="G3" s="77" t="s">
        <v>235</v>
      </c>
      <c r="H3" s="79">
        <f>VLOOKUP((MATCH("ICU Bed Shortage",E:E,0)-7),B:H,2,FALSE)</f>
        <v>43947</v>
      </c>
    </row>
    <row r="4" spans="2:8" ht="14.65" thickBot="1" x14ac:dyDescent="0.5">
      <c r="B4" s="26"/>
      <c r="C4" s="26"/>
      <c r="G4" s="81" t="s">
        <v>236</v>
      </c>
      <c r="H4" s="82">
        <f>VLOOKUP((MATCH("Med/Surg Bed Shortage",G:G,0)-7),B:H,2,FALSE)</f>
        <v>43962</v>
      </c>
    </row>
    <row r="5" spans="2:8" x14ac:dyDescent="0.45">
      <c r="B5" s="26"/>
      <c r="C5" s="26"/>
    </row>
    <row r="6" spans="2:8" x14ac:dyDescent="0.45">
      <c r="B6" s="26"/>
      <c r="C6" s="26"/>
    </row>
    <row r="7" spans="2:8" x14ac:dyDescent="0.45">
      <c r="B7" s="27" t="s">
        <v>88</v>
      </c>
      <c r="C7" s="27" t="s">
        <v>87</v>
      </c>
      <c r="D7" s="28" t="s">
        <v>35</v>
      </c>
      <c r="E7" s="28" t="s">
        <v>246</v>
      </c>
      <c r="F7" s="28" t="s">
        <v>34</v>
      </c>
      <c r="G7" s="29" t="s">
        <v>247</v>
      </c>
      <c r="H7" s="29" t="s">
        <v>87</v>
      </c>
    </row>
    <row r="8" spans="2:8" x14ac:dyDescent="0.45">
      <c r="B8" s="13">
        <v>1</v>
      </c>
      <c r="C8" s="95">
        <f>VLOOKUP(B8,'5_ADMISSIONS MODEL (calc)'!B:C,2,FALSE)</f>
        <v>43906</v>
      </c>
      <c r="D8" s="9">
        <f>VLOOKUP(B8,'5_ADMISSIONS MODEL (calc)'!B:X,22,FALSE)</f>
        <v>192.39999999999995</v>
      </c>
      <c r="E8" s="9" t="str">
        <f>IF(D8&gt;0,"ICU Bed Excess","ICU Bed Shortage")</f>
        <v>ICU Bed Excess</v>
      </c>
      <c r="F8" s="7">
        <f>VLOOKUP(B8,'5_ADMISSIONS MODEL (calc)'!B:X,23,FALSE)</f>
        <v>3008.209018181818</v>
      </c>
      <c r="G8" s="9" t="str">
        <f>IF(F8&gt;0,"Med/Surg Bed Excess","Med/Surg Bed Shortage")</f>
        <v>Med/Surg Bed Excess</v>
      </c>
      <c r="H8" s="18">
        <f>C8</f>
        <v>43906</v>
      </c>
    </row>
    <row r="9" spans="2:8" x14ac:dyDescent="0.45">
      <c r="B9" s="13">
        <v>2</v>
      </c>
      <c r="C9" s="95">
        <f>VLOOKUP(B9,'5_ADMISSIONS MODEL (calc)'!B:C,2,FALSE)</f>
        <v>43907</v>
      </c>
      <c r="D9" s="9">
        <f>VLOOKUP(B9,'5_ADMISSIONS MODEL (calc)'!B:X,22,FALSE)</f>
        <v>189.46629803636358</v>
      </c>
      <c r="E9" s="9" t="str">
        <f t="shared" ref="E9:E72" si="0">IF(D9&gt;0,"ICU Bed Excess","ICU Bed Shortage")</f>
        <v>ICU Bed Excess</v>
      </c>
      <c r="F9" s="7">
        <f>VLOOKUP(B9,'5_ADMISSIONS MODEL (calc)'!B:X,23,FALSE)</f>
        <v>3008.581208455199</v>
      </c>
      <c r="G9" s="9" t="str">
        <f t="shared" ref="G9:G72" si="1">IF(F9&gt;0,"Med/Surg Bed Excess","Med/Surg Bed Shortage")</f>
        <v>Med/Surg Bed Excess</v>
      </c>
      <c r="H9" s="18">
        <f t="shared" ref="H9:H72" si="2">C9</f>
        <v>43907</v>
      </c>
    </row>
    <row r="10" spans="2:8" x14ac:dyDescent="0.45">
      <c r="B10" s="13">
        <v>3</v>
      </c>
      <c r="C10" s="95">
        <f>VLOOKUP(B10,'5_ADMISSIONS MODEL (calc)'!B:C,2,FALSE)</f>
        <v>43908</v>
      </c>
      <c r="D10" s="9">
        <f>VLOOKUP(B10,'5_ADMISSIONS MODEL (calc)'!B:X,22,FALSE)</f>
        <v>188.75675929816282</v>
      </c>
      <c r="E10" s="9" t="str">
        <f t="shared" si="0"/>
        <v>ICU Bed Excess</v>
      </c>
      <c r="F10" s="7">
        <f>VLOOKUP(B10,'5_ADMISSIONS MODEL (calc)'!B:X,23,FALSE)</f>
        <v>3007.7862763039557</v>
      </c>
      <c r="G10" s="9" t="str">
        <f t="shared" si="1"/>
        <v>Med/Surg Bed Excess</v>
      </c>
      <c r="H10" s="18">
        <f t="shared" si="2"/>
        <v>43908</v>
      </c>
    </row>
    <row r="11" spans="2:8" x14ac:dyDescent="0.45">
      <c r="B11" s="13">
        <v>4</v>
      </c>
      <c r="C11" s="95">
        <f>VLOOKUP(B11,'5_ADMISSIONS MODEL (calc)'!B:C,2,FALSE)</f>
        <v>43909</v>
      </c>
      <c r="D11" s="9">
        <f>VLOOKUP(B11,'5_ADMISSIONS MODEL (calc)'!B:X,22,FALSE)</f>
        <v>188.34002086178688</v>
      </c>
      <c r="E11" s="9" t="str">
        <f t="shared" si="0"/>
        <v>ICU Bed Excess</v>
      </c>
      <c r="F11" s="7">
        <f>VLOOKUP(B11,'5_ADMISSIONS MODEL (calc)'!B:X,23,FALSE)</f>
        <v>3006.5264523265141</v>
      </c>
      <c r="G11" s="9" t="str">
        <f t="shared" si="1"/>
        <v>Med/Surg Bed Excess</v>
      </c>
      <c r="H11" s="18">
        <f t="shared" si="2"/>
        <v>43909</v>
      </c>
    </row>
    <row r="12" spans="2:8" x14ac:dyDescent="0.45">
      <c r="B12" s="13">
        <v>5</v>
      </c>
      <c r="C12" s="95">
        <f>VLOOKUP(B12,'5_ADMISSIONS MODEL (calc)'!B:C,2,FALSE)</f>
        <v>43910</v>
      </c>
      <c r="D12" s="9">
        <f>VLOOKUP(B12,'5_ADMISSIONS MODEL (calc)'!B:X,22,FALSE)</f>
        <v>187.87561307315943</v>
      </c>
      <c r="E12" s="9" t="str">
        <f t="shared" si="0"/>
        <v>ICU Bed Excess</v>
      </c>
      <c r="F12" s="7">
        <f>VLOOKUP(B12,'5_ADMISSIONS MODEL (calc)'!B:X,23,FALSE)</f>
        <v>3005.1225211880487</v>
      </c>
      <c r="G12" s="9" t="str">
        <f t="shared" si="1"/>
        <v>Med/Surg Bed Excess</v>
      </c>
      <c r="H12" s="18">
        <f t="shared" si="2"/>
        <v>43910</v>
      </c>
    </row>
    <row r="13" spans="2:8" x14ac:dyDescent="0.45">
      <c r="B13" s="13">
        <v>6</v>
      </c>
      <c r="C13" s="95">
        <f>VLOOKUP(B13,'5_ADMISSIONS MODEL (calc)'!B:C,2,FALSE)</f>
        <v>43911</v>
      </c>
      <c r="D13" s="9">
        <f>VLOOKUP(B13,'5_ADMISSIONS MODEL (calc)'!B:X,22,FALSE)</f>
        <v>187.35808319035468</v>
      </c>
      <c r="E13" s="9" t="str">
        <f t="shared" si="0"/>
        <v>ICU Bed Excess</v>
      </c>
      <c r="F13" s="7">
        <f>VLOOKUP(B13,'5_ADMISSIONS MODEL (calc)'!B:X,23,FALSE)</f>
        <v>3003.5579989398252</v>
      </c>
      <c r="G13" s="9" t="str">
        <f t="shared" si="1"/>
        <v>Med/Surg Bed Excess</v>
      </c>
      <c r="H13" s="18">
        <f t="shared" si="2"/>
        <v>43911</v>
      </c>
    </row>
    <row r="14" spans="2:8" x14ac:dyDescent="0.45">
      <c r="B14" s="13">
        <v>7</v>
      </c>
      <c r="C14" s="95">
        <f>VLOOKUP(B14,'5_ADMISSIONS MODEL (calc)'!B:C,2,FALSE)</f>
        <v>43912</v>
      </c>
      <c r="D14" s="9">
        <f>VLOOKUP(B14,'5_ADMISSIONS MODEL (calc)'!B:X,22,FALSE)</f>
        <v>186.7813547500599</v>
      </c>
      <c r="E14" s="9" t="str">
        <f t="shared" si="0"/>
        <v>ICU Bed Excess</v>
      </c>
      <c r="F14" s="7">
        <f>VLOOKUP(B14,'5_ADMISSIONS MODEL (calc)'!B:X,23,FALSE)</f>
        <v>3001.8145160879089</v>
      </c>
      <c r="G14" s="9" t="str">
        <f t="shared" si="1"/>
        <v>Med/Surg Bed Excess</v>
      </c>
      <c r="H14" s="18">
        <f t="shared" si="2"/>
        <v>43912</v>
      </c>
    </row>
    <row r="15" spans="2:8" x14ac:dyDescent="0.45">
      <c r="B15" s="13">
        <v>8</v>
      </c>
      <c r="C15" s="95">
        <f>VLOOKUP(B15,'5_ADMISSIONS MODEL (calc)'!B:C,2,FALSE)</f>
        <v>43913</v>
      </c>
      <c r="D15" s="9">
        <f>VLOOKUP(B15,'5_ADMISSIONS MODEL (calc)'!B:X,22,FALSE)</f>
        <v>186.13865622211736</v>
      </c>
      <c r="E15" s="9" t="str">
        <f t="shared" si="0"/>
        <v>ICU Bed Excess</v>
      </c>
      <c r="F15" s="7">
        <f>VLOOKUP(B15,'5_ADMISSIONS MODEL (calc)'!B:X,23,FALSE)</f>
        <v>2999.8716019117896</v>
      </c>
      <c r="G15" s="9" t="str">
        <f t="shared" si="1"/>
        <v>Med/Surg Bed Excess</v>
      </c>
      <c r="H15" s="18">
        <f t="shared" si="2"/>
        <v>43913</v>
      </c>
    </row>
    <row r="16" spans="2:8" x14ac:dyDescent="0.45">
      <c r="B16" s="13">
        <v>9</v>
      </c>
      <c r="C16" s="95">
        <f>VLOOKUP(B16,'5_ADMISSIONS MODEL (calc)'!B:C,2,FALSE)</f>
        <v>43914</v>
      </c>
      <c r="D16" s="9">
        <f>VLOOKUP(B16,'5_ADMISSIONS MODEL (calc)'!B:X,22,FALSE)</f>
        <v>185.42244150309233</v>
      </c>
      <c r="E16" s="9" t="str">
        <f t="shared" si="0"/>
        <v>ICU Bed Excess</v>
      </c>
      <c r="F16" s="7">
        <f>VLOOKUP(B16,'5_ADMISSIONS MODEL (calc)'!B:X,23,FALSE)</f>
        <v>2997.706444111921</v>
      </c>
      <c r="G16" s="9" t="str">
        <f t="shared" si="1"/>
        <v>Med/Surg Bed Excess</v>
      </c>
      <c r="H16" s="18">
        <f t="shared" si="2"/>
        <v>43914</v>
      </c>
    </row>
    <row r="17" spans="2:8" x14ac:dyDescent="0.45">
      <c r="B17" s="13">
        <v>10</v>
      </c>
      <c r="C17" s="95">
        <f>VLOOKUP(B17,'5_ADMISSIONS MODEL (calc)'!B:C,2,FALSE)</f>
        <v>43915</v>
      </c>
      <c r="D17" s="9">
        <f>VLOOKUP(B17,'5_ADMISSIONS MODEL (calc)'!B:X,22,FALSE)</f>
        <v>184.62430131535876</v>
      </c>
      <c r="E17" s="9" t="str">
        <f t="shared" si="0"/>
        <v>ICU Bed Excess</v>
      </c>
      <c r="F17" s="7">
        <f>VLOOKUP(B17,'5_ADMISSIONS MODEL (calc)'!B:X,23,FALSE)</f>
        <v>2995.2936209641193</v>
      </c>
      <c r="G17" s="9" t="str">
        <f t="shared" si="1"/>
        <v>Med/Surg Bed Excess</v>
      </c>
      <c r="H17" s="18">
        <f t="shared" si="2"/>
        <v>43915</v>
      </c>
    </row>
    <row r="18" spans="2:8" x14ac:dyDescent="0.45">
      <c r="B18" s="13">
        <v>11</v>
      </c>
      <c r="C18" s="95">
        <f>VLOOKUP(B18,'5_ADMISSIONS MODEL (calc)'!B:C,2,FALSE)</f>
        <v>43916</v>
      </c>
      <c r="D18" s="9">
        <f>VLOOKUP(B18,'5_ADMISSIONS MODEL (calc)'!B:X,22,FALSE)</f>
        <v>183.73486447141551</v>
      </c>
      <c r="E18" s="9" t="str">
        <f t="shared" si="0"/>
        <v>ICU Bed Excess</v>
      </c>
      <c r="F18" s="7">
        <f>VLOOKUP(B18,'5_ADMISSIONS MODEL (calc)'!B:X,23,FALSE)</f>
        <v>2992.6048028359805</v>
      </c>
      <c r="G18" s="9" t="str">
        <f t="shared" si="1"/>
        <v>Med/Surg Bed Excess</v>
      </c>
      <c r="H18" s="18">
        <f t="shared" si="2"/>
        <v>43916</v>
      </c>
    </row>
    <row r="19" spans="2:8" x14ac:dyDescent="0.45">
      <c r="B19" s="13">
        <v>12</v>
      </c>
      <c r="C19" s="95">
        <f>VLOOKUP(B19,'5_ADMISSIONS MODEL (calc)'!B:C,2,FALSE)</f>
        <v>43917</v>
      </c>
      <c r="D19" s="9">
        <f>VLOOKUP(B19,'5_ADMISSIONS MODEL (calc)'!B:X,22,FALSE)</f>
        <v>182.74368784414878</v>
      </c>
      <c r="E19" s="9" t="str">
        <f t="shared" si="0"/>
        <v>ICU Bed Excess</v>
      </c>
      <c r="F19" s="7">
        <f>VLOOKUP(B19,'5_ADMISSIONS MODEL (calc)'!B:X,23,FALSE)</f>
        <v>2989.6084195607314</v>
      </c>
      <c r="G19" s="9" t="str">
        <f t="shared" si="1"/>
        <v>Med/Surg Bed Excess</v>
      </c>
      <c r="H19" s="18">
        <f t="shared" si="2"/>
        <v>43917</v>
      </c>
    </row>
    <row r="20" spans="2:8" x14ac:dyDescent="0.45">
      <c r="B20" s="13">
        <v>13</v>
      </c>
      <c r="C20" s="95">
        <f>VLOOKUP(B20,'5_ADMISSIONS MODEL (calc)'!B:C,2,FALSE)</f>
        <v>43918</v>
      </c>
      <c r="D20" s="9">
        <f>VLOOKUP(B20,'5_ADMISSIONS MODEL (calc)'!B:X,22,FALSE)</f>
        <v>181.63913375115186</v>
      </c>
      <c r="E20" s="9" t="str">
        <f t="shared" si="0"/>
        <v>ICU Bed Excess</v>
      </c>
      <c r="F20" s="7">
        <f>VLOOKUP(B20,'5_ADMISSIONS MODEL (calc)'!B:X,23,FALSE)</f>
        <v>2986.2692897630577</v>
      </c>
      <c r="G20" s="9" t="str">
        <f t="shared" si="1"/>
        <v>Med/Surg Bed Excess</v>
      </c>
      <c r="H20" s="18">
        <f t="shared" si="2"/>
        <v>43918</v>
      </c>
    </row>
    <row r="21" spans="2:8" x14ac:dyDescent="0.45">
      <c r="B21" s="13">
        <v>14</v>
      </c>
      <c r="C21" s="95">
        <f>VLOOKUP(B21,'5_ADMISSIONS MODEL (calc)'!B:C,2,FALSE)</f>
        <v>43919</v>
      </c>
      <c r="D21" s="9">
        <f>VLOOKUP(B21,'5_ADMISSIONS MODEL (calc)'!B:X,22,FALSE)</f>
        <v>180.40823331343603</v>
      </c>
      <c r="E21" s="9" t="str">
        <f t="shared" si="0"/>
        <v>ICU Bed Excess</v>
      </c>
      <c r="F21" s="7">
        <f>VLOOKUP(B21,'5_ADMISSIONS MODEL (calc)'!B:X,23,FALSE)</f>
        <v>2982.5482077847228</v>
      </c>
      <c r="G21" s="9" t="str">
        <f t="shared" si="1"/>
        <v>Med/Surg Bed Excess</v>
      </c>
      <c r="H21" s="18">
        <f t="shared" si="2"/>
        <v>43919</v>
      </c>
    </row>
    <row r="22" spans="2:8" x14ac:dyDescent="0.45">
      <c r="B22" s="13">
        <v>15</v>
      </c>
      <c r="C22" s="95">
        <f>VLOOKUP(B22,'5_ADMISSIONS MODEL (calc)'!B:C,2,FALSE)</f>
        <v>43920</v>
      </c>
      <c r="D22" s="9">
        <f>VLOOKUP(B22,'5_ADMISSIONS MODEL (calc)'!B:X,22,FALSE)</f>
        <v>179.03653418419006</v>
      </c>
      <c r="E22" s="9" t="str">
        <f t="shared" si="0"/>
        <v>ICU Bed Excess</v>
      </c>
      <c r="F22" s="7">
        <f>VLOOKUP(B22,'5_ADMISSIONS MODEL (calc)'!B:X,23,FALSE)</f>
        <v>2986.0587632144998</v>
      </c>
      <c r="G22" s="9" t="str">
        <f t="shared" si="1"/>
        <v>Med/Surg Bed Excess</v>
      </c>
      <c r="H22" s="18">
        <f t="shared" si="2"/>
        <v>43920</v>
      </c>
    </row>
    <row r="23" spans="2:8" x14ac:dyDescent="0.45">
      <c r="B23" s="13">
        <v>16</v>
      </c>
      <c r="C23" s="95">
        <f>VLOOKUP(B23,'5_ADMISSIONS MODEL (calc)'!B:C,2,FALSE)</f>
        <v>43921</v>
      </c>
      <c r="D23" s="9">
        <f>VLOOKUP(B23,'5_ADMISSIONS MODEL (calc)'!B:X,22,FALSE)</f>
        <v>177.50793085972799</v>
      </c>
      <c r="E23" s="9" t="str">
        <f t="shared" si="0"/>
        <v>ICU Bed Excess</v>
      </c>
      <c r="F23" s="7">
        <f>VLOOKUP(B23,'5_ADMISSIONS MODEL (calc)'!B:X,23,FALSE)</f>
        <v>2983.2896814423934</v>
      </c>
      <c r="G23" s="9" t="str">
        <f t="shared" si="1"/>
        <v>Med/Surg Bed Excess</v>
      </c>
      <c r="H23" s="18">
        <f t="shared" si="2"/>
        <v>43921</v>
      </c>
    </row>
    <row r="24" spans="2:8" x14ac:dyDescent="0.45">
      <c r="B24" s="13">
        <v>17</v>
      </c>
      <c r="C24" s="95">
        <f>VLOOKUP(B24,'5_ADMISSIONS MODEL (calc)'!B:C,2,FALSE)</f>
        <v>43922</v>
      </c>
      <c r="D24" s="9">
        <f>VLOOKUP(B24,'5_ADMISSIONS MODEL (calc)'!B:X,22,FALSE)</f>
        <v>177.30066358171402</v>
      </c>
      <c r="E24" s="9" t="str">
        <f t="shared" si="0"/>
        <v>ICU Bed Excess</v>
      </c>
      <c r="F24" s="7">
        <f>VLOOKUP(B24,'5_ADMISSIONS MODEL (calc)'!B:X,23,FALSE)</f>
        <v>2977.7315837725919</v>
      </c>
      <c r="G24" s="9" t="str">
        <f t="shared" si="1"/>
        <v>Med/Surg Bed Excess</v>
      </c>
      <c r="H24" s="18">
        <f t="shared" si="2"/>
        <v>43922</v>
      </c>
    </row>
    <row r="25" spans="2:8" x14ac:dyDescent="0.45">
      <c r="B25" s="13">
        <v>18</v>
      </c>
      <c r="C25" s="95">
        <f>VLOOKUP(B25,'5_ADMISSIONS MODEL (calc)'!B:C,2,FALSE)</f>
        <v>43923</v>
      </c>
      <c r="D25" s="9">
        <f>VLOOKUP(B25,'5_ADMISSIONS MODEL (calc)'!B:X,22,FALSE)</f>
        <v>175.7642203581517</v>
      </c>
      <c r="E25" s="9" t="str">
        <f t="shared" si="0"/>
        <v>ICU Bed Excess</v>
      </c>
      <c r="F25" s="7">
        <f>VLOOKUP(B25,'5_ADMISSIONS MODEL (calc)'!B:X,23,FALSE)</f>
        <v>2972.8431807320817</v>
      </c>
      <c r="G25" s="9" t="str">
        <f t="shared" si="1"/>
        <v>Med/Surg Bed Excess</v>
      </c>
      <c r="H25" s="18">
        <f t="shared" si="2"/>
        <v>43923</v>
      </c>
    </row>
    <row r="26" spans="2:8" x14ac:dyDescent="0.45">
      <c r="B26" s="13">
        <v>19</v>
      </c>
      <c r="C26" s="95">
        <f>VLOOKUP(B26,'5_ADMISSIONS MODEL (calc)'!B:C,2,FALSE)</f>
        <v>43924</v>
      </c>
      <c r="D26" s="9">
        <f>VLOOKUP(B26,'5_ADMISSIONS MODEL (calc)'!B:X,22,FALSE)</f>
        <v>173.86130771437763</v>
      </c>
      <c r="E26" s="9" t="str">
        <f t="shared" si="0"/>
        <v>ICU Bed Excess</v>
      </c>
      <c r="F26" s="7">
        <f>VLOOKUP(B26,'5_ADMISSIONS MODEL (calc)'!B:X,23,FALSE)</f>
        <v>2967.5863298759564</v>
      </c>
      <c r="G26" s="9" t="str">
        <f t="shared" si="1"/>
        <v>Med/Surg Bed Excess</v>
      </c>
      <c r="H26" s="18">
        <f t="shared" si="2"/>
        <v>43924</v>
      </c>
    </row>
    <row r="27" spans="2:8" x14ac:dyDescent="0.45">
      <c r="B27" s="13">
        <v>20</v>
      </c>
      <c r="C27" s="95">
        <f>VLOOKUP(B27,'5_ADMISSIONS MODEL (calc)'!B:C,2,FALSE)</f>
        <v>43925</v>
      </c>
      <c r="D27" s="9">
        <f>VLOOKUP(B27,'5_ADMISSIONS MODEL (calc)'!B:X,22,FALSE)</f>
        <v>171.7407270918377</v>
      </c>
      <c r="E27" s="9" t="str">
        <f t="shared" si="0"/>
        <v>ICU Bed Excess</v>
      </c>
      <c r="F27" s="7">
        <f>VLOOKUP(B27,'5_ADMISSIONS MODEL (calc)'!B:X,23,FALSE)</f>
        <v>2961.7281649740867</v>
      </c>
      <c r="G27" s="9" t="str">
        <f t="shared" si="1"/>
        <v>Med/Surg Bed Excess</v>
      </c>
      <c r="H27" s="18">
        <f t="shared" si="2"/>
        <v>43925</v>
      </c>
    </row>
    <row r="28" spans="2:8" x14ac:dyDescent="0.45">
      <c r="B28" s="13">
        <v>21</v>
      </c>
      <c r="C28" s="95">
        <f>VLOOKUP(B28,'5_ADMISSIONS MODEL (calc)'!B:C,2,FALSE)</f>
        <v>43926</v>
      </c>
      <c r="D28" s="9">
        <f>VLOOKUP(B28,'5_ADMISSIONS MODEL (calc)'!B:X,22,FALSE)</f>
        <v>169.37758015947344</v>
      </c>
      <c r="E28" s="9" t="str">
        <f t="shared" si="0"/>
        <v>ICU Bed Excess</v>
      </c>
      <c r="F28" s="7">
        <f>VLOOKUP(B28,'5_ADMISSIONS MODEL (calc)'!B:X,23,FALSE)</f>
        <v>2955.1999036715019</v>
      </c>
      <c r="G28" s="9" t="str">
        <f t="shared" si="1"/>
        <v>Med/Surg Bed Excess</v>
      </c>
      <c r="H28" s="18">
        <f t="shared" si="2"/>
        <v>43926</v>
      </c>
    </row>
    <row r="29" spans="2:8" x14ac:dyDescent="0.45">
      <c r="B29" s="13">
        <v>22</v>
      </c>
      <c r="C29" s="95">
        <f>VLOOKUP(B29,'5_ADMISSIONS MODEL (calc)'!B:C,2,FALSE)</f>
        <v>43927</v>
      </c>
      <c r="D29" s="9">
        <f>VLOOKUP(B29,'5_ADMISSIONS MODEL (calc)'!B:X,22,FALSE)</f>
        <v>166.74412054724058</v>
      </c>
      <c r="E29" s="9" t="str">
        <f t="shared" si="0"/>
        <v>ICU Bed Excess</v>
      </c>
      <c r="F29" s="7">
        <f>VLOOKUP(B29,'5_ADMISSIONS MODEL (calc)'!B:X,23,FALSE)</f>
        <v>2947.9248958237004</v>
      </c>
      <c r="G29" s="9" t="str">
        <f t="shared" si="1"/>
        <v>Med/Surg Bed Excess</v>
      </c>
      <c r="H29" s="18">
        <f t="shared" si="2"/>
        <v>43927</v>
      </c>
    </row>
    <row r="30" spans="2:8" x14ac:dyDescent="0.45">
      <c r="B30" s="13">
        <v>23</v>
      </c>
      <c r="C30" s="95">
        <f>VLOOKUP(B30,'5_ADMISSIONS MODEL (calc)'!B:C,2,FALSE)</f>
        <v>43928</v>
      </c>
      <c r="D30" s="9">
        <f>VLOOKUP(B30,'5_ADMISSIONS MODEL (calc)'!B:X,22,FALSE)</f>
        <v>163.80942806820656</v>
      </c>
      <c r="E30" s="9" t="str">
        <f t="shared" si="0"/>
        <v>ICU Bed Excess</v>
      </c>
      <c r="F30" s="7">
        <f>VLOOKUP(B30,'5_ADMISSIONS MODEL (calc)'!B:X,23,FALSE)</f>
        <v>2939.817723525829</v>
      </c>
      <c r="G30" s="9" t="str">
        <f t="shared" si="1"/>
        <v>Med/Surg Bed Excess</v>
      </c>
      <c r="H30" s="18">
        <f t="shared" si="2"/>
        <v>43928</v>
      </c>
    </row>
    <row r="31" spans="2:8" x14ac:dyDescent="0.45">
      <c r="B31" s="13">
        <v>24</v>
      </c>
      <c r="C31" s="95">
        <f>VLOOKUP(B31,'5_ADMISSIONS MODEL (calc)'!B:C,2,FALSE)</f>
        <v>43929</v>
      </c>
      <c r="D31" s="9">
        <f>VLOOKUP(B31,'5_ADMISSIONS MODEL (calc)'!B:X,22,FALSE)</f>
        <v>160.53904567597516</v>
      </c>
      <c r="E31" s="9" t="str">
        <f t="shared" si="0"/>
        <v>ICU Bed Excess</v>
      </c>
      <c r="F31" s="7">
        <f>VLOOKUP(B31,'5_ADMISSIONS MODEL (calc)'!B:X,23,FALSE)</f>
        <v>2930.7831981971403</v>
      </c>
      <c r="G31" s="9" t="str">
        <f t="shared" si="1"/>
        <v>Med/Surg Bed Excess</v>
      </c>
      <c r="H31" s="18">
        <f t="shared" si="2"/>
        <v>43929</v>
      </c>
    </row>
    <row r="32" spans="2:8" x14ac:dyDescent="0.45">
      <c r="B32" s="13">
        <v>25</v>
      </c>
      <c r="C32" s="95">
        <f>VLOOKUP(B32,'5_ADMISSIONS MODEL (calc)'!B:C,2,FALSE)</f>
        <v>43930</v>
      </c>
      <c r="D32" s="9">
        <f>VLOOKUP(B32,'5_ADMISSIONS MODEL (calc)'!B:X,22,FALSE)</f>
        <v>156.89457489485343</v>
      </c>
      <c r="E32" s="9" t="str">
        <f t="shared" si="0"/>
        <v>ICU Bed Excess</v>
      </c>
      <c r="F32" s="7">
        <f>VLOOKUP(B32,'5_ADMISSIONS MODEL (calc)'!B:X,23,FALSE)</f>
        <v>2920.715242945203</v>
      </c>
      <c r="G32" s="9" t="str">
        <f t="shared" si="1"/>
        <v>Med/Surg Bed Excess</v>
      </c>
      <c r="H32" s="18">
        <f t="shared" si="2"/>
        <v>43930</v>
      </c>
    </row>
    <row r="33" spans="2:8" x14ac:dyDescent="0.45">
      <c r="B33" s="13">
        <v>26</v>
      </c>
      <c r="C33" s="95">
        <f>VLOOKUP(B33,'5_ADMISSIONS MODEL (calc)'!B:C,2,FALSE)</f>
        <v>43931</v>
      </c>
      <c r="D33" s="9">
        <f>VLOOKUP(B33,'5_ADMISSIONS MODEL (calc)'!B:X,22,FALSE)</f>
        <v>152.83322497259331</v>
      </c>
      <c r="E33" s="9" t="str">
        <f t="shared" si="0"/>
        <v>ICU Bed Excess</v>
      </c>
      <c r="F33" s="7">
        <f>VLOOKUP(B33,'5_ADMISSIONS MODEL (calc)'!B:X,23,FALSE)</f>
        <v>2909.4956470873954</v>
      </c>
      <c r="G33" s="9" t="str">
        <f t="shared" si="1"/>
        <v>Med/Surg Bed Excess</v>
      </c>
      <c r="H33" s="18">
        <f t="shared" si="2"/>
        <v>43931</v>
      </c>
    </row>
    <row r="34" spans="2:8" x14ac:dyDescent="0.45">
      <c r="B34" s="13">
        <v>27</v>
      </c>
      <c r="C34" s="95">
        <f>VLOOKUP(B34,'5_ADMISSIONS MODEL (calc)'!B:C,2,FALSE)</f>
        <v>43932</v>
      </c>
      <c r="D34" s="9">
        <f>VLOOKUP(B34,'5_ADMISSIONS MODEL (calc)'!B:X,22,FALSE)</f>
        <v>148.30731046218375</v>
      </c>
      <c r="E34" s="9" t="str">
        <f t="shared" si="0"/>
        <v>ICU Bed Excess</v>
      </c>
      <c r="F34" s="7">
        <f>VLOOKUP(B34,'5_ADMISSIONS MODEL (calc)'!B:X,23,FALSE)</f>
        <v>2896.9926782061707</v>
      </c>
      <c r="G34" s="9" t="str">
        <f t="shared" si="1"/>
        <v>Med/Surg Bed Excess</v>
      </c>
      <c r="H34" s="18">
        <f t="shared" si="2"/>
        <v>43932</v>
      </c>
    </row>
    <row r="35" spans="2:8" x14ac:dyDescent="0.45">
      <c r="B35" s="13">
        <v>28</v>
      </c>
      <c r="C35" s="95">
        <f>VLOOKUP(B35,'5_ADMISSIONS MODEL (calc)'!B:C,2,FALSE)</f>
        <v>43933</v>
      </c>
      <c r="D35" s="9">
        <f>VLOOKUP(B35,'5_ADMISSIONS MODEL (calc)'!B:X,22,FALSE)</f>
        <v>143.26369133366097</v>
      </c>
      <c r="E35" s="9" t="str">
        <f t="shared" si="0"/>
        <v>ICU Bed Excess</v>
      </c>
      <c r="F35" s="7">
        <f>VLOOKUP(B35,'5_ADMISSIONS MODEL (calc)'!B:X,23,FALSE)</f>
        <v>2883.0595354418447</v>
      </c>
      <c r="G35" s="9" t="str">
        <f t="shared" si="1"/>
        <v>Med/Surg Bed Excess</v>
      </c>
      <c r="H35" s="18">
        <f t="shared" si="2"/>
        <v>43933</v>
      </c>
    </row>
    <row r="36" spans="2:8" x14ac:dyDescent="0.45">
      <c r="B36" s="13">
        <v>29</v>
      </c>
      <c r="C36" s="95">
        <f>VLOOKUP(B36,'5_ADMISSIONS MODEL (calc)'!B:C,2,FALSE)</f>
        <v>43934</v>
      </c>
      <c r="D36" s="9">
        <f>VLOOKUP(B36,'5_ADMISSIONS MODEL (calc)'!B:X,22,FALSE)</f>
        <v>137.64314904213217</v>
      </c>
      <c r="E36" s="9" t="str">
        <f t="shared" si="0"/>
        <v>ICU Bed Excess</v>
      </c>
      <c r="F36" s="7">
        <f>VLOOKUP(B36,'5_ADMISSIONS MODEL (calc)'!B:X,23,FALSE)</f>
        <v>2867.5326258625842</v>
      </c>
      <c r="G36" s="9" t="str">
        <f t="shared" si="1"/>
        <v>Med/Surg Bed Excess</v>
      </c>
      <c r="H36" s="18">
        <f t="shared" si="2"/>
        <v>43934</v>
      </c>
    </row>
    <row r="37" spans="2:8" x14ac:dyDescent="0.45">
      <c r="B37" s="13">
        <v>30</v>
      </c>
      <c r="C37" s="95">
        <f>VLOOKUP(B37,'5_ADMISSIONS MODEL (calc)'!B:C,2,FALSE)</f>
        <v>43935</v>
      </c>
      <c r="D37" s="9">
        <f>VLOOKUP(B37,'5_ADMISSIONS MODEL (calc)'!B:X,22,FALSE)</f>
        <v>131.37969122625287</v>
      </c>
      <c r="E37" s="9" t="str">
        <f t="shared" si="0"/>
        <v>ICU Bed Excess</v>
      </c>
      <c r="F37" s="7">
        <f>VLOOKUP(B37,'5_ADMISSIONS MODEL (calc)'!B:X,23,FALSE)</f>
        <v>2850.2296436739712</v>
      </c>
      <c r="G37" s="9" t="str">
        <f t="shared" si="1"/>
        <v>Med/Surg Bed Excess</v>
      </c>
      <c r="H37" s="18">
        <f t="shared" si="2"/>
        <v>43935</v>
      </c>
    </row>
    <row r="38" spans="2:8" x14ac:dyDescent="0.45">
      <c r="B38" s="13">
        <v>31</v>
      </c>
      <c r="C38" s="95">
        <f>VLOOKUP(B38,'5_ADMISSIONS MODEL (calc)'!B:C,2,FALSE)</f>
        <v>43936</v>
      </c>
      <c r="D38" s="9">
        <f>VLOOKUP(B38,'5_ADMISSIONS MODEL (calc)'!B:X,22,FALSE)</f>
        <v>124.39977687342841</v>
      </c>
      <c r="E38" s="9" t="str">
        <f t="shared" si="0"/>
        <v>ICU Bed Excess</v>
      </c>
      <c r="F38" s="7">
        <f>VLOOKUP(B38,'5_ADMISSIONS MODEL (calc)'!B:X,23,FALSE)</f>
        <v>2832.4436177170624</v>
      </c>
      <c r="G38" s="9" t="str">
        <f t="shared" si="1"/>
        <v>Med/Surg Bed Excess</v>
      </c>
      <c r="H38" s="18">
        <f t="shared" si="2"/>
        <v>43936</v>
      </c>
    </row>
    <row r="39" spans="2:8" x14ac:dyDescent="0.45">
      <c r="B39" s="13">
        <v>32</v>
      </c>
      <c r="C39" s="95">
        <f>VLOOKUP(B39,'5_ADMISSIONS MODEL (calc)'!B:C,2,FALSE)</f>
        <v>43937</v>
      </c>
      <c r="D39" s="9">
        <f>VLOOKUP(B39,'5_ADMISSIONS MODEL (calc)'!B:X,22,FALSE)</f>
        <v>116.621452854186</v>
      </c>
      <c r="E39" s="9" t="str">
        <f t="shared" si="0"/>
        <v>ICU Bed Excess</v>
      </c>
      <c r="F39" s="7">
        <f>VLOOKUP(B39,'5_ADMISSIONS MODEL (calc)'!B:X,23,FALSE)</f>
        <v>2811.3176388704474</v>
      </c>
      <c r="G39" s="9" t="str">
        <f t="shared" si="1"/>
        <v>Med/Surg Bed Excess</v>
      </c>
      <c r="H39" s="18">
        <f t="shared" si="2"/>
        <v>43937</v>
      </c>
    </row>
    <row r="40" spans="2:8" x14ac:dyDescent="0.45">
      <c r="B40" s="13">
        <v>33</v>
      </c>
      <c r="C40" s="95">
        <f>VLOOKUP(B40,'5_ADMISSIONS MODEL (calc)'!B:C,2,FALSE)</f>
        <v>43938</v>
      </c>
      <c r="D40" s="9">
        <f>VLOOKUP(B40,'5_ADMISSIONS MODEL (calc)'!B:X,22,FALSE)</f>
        <v>107.95339168752712</v>
      </c>
      <c r="E40" s="9" t="str">
        <f t="shared" si="0"/>
        <v>ICU Bed Excess</v>
      </c>
      <c r="F40" s="7">
        <f>VLOOKUP(B40,'5_ADMISSIONS MODEL (calc)'!B:X,23,FALSE)</f>
        <v>2787.5844074347333</v>
      </c>
      <c r="G40" s="9" t="str">
        <f t="shared" si="1"/>
        <v>Med/Surg Bed Excess</v>
      </c>
      <c r="H40" s="18">
        <f t="shared" si="2"/>
        <v>43938</v>
      </c>
    </row>
    <row r="41" spans="2:8" x14ac:dyDescent="0.45">
      <c r="B41" s="13">
        <v>34</v>
      </c>
      <c r="C41" s="95">
        <f>VLOOKUP(B41,'5_ADMISSIONS MODEL (calc)'!B:C,2,FALSE)</f>
        <v>43939</v>
      </c>
      <c r="D41" s="9">
        <f>VLOOKUP(B41,'5_ADMISSIONS MODEL (calc)'!B:X,22,FALSE)</f>
        <v>98.293819239392136</v>
      </c>
      <c r="E41" s="9" t="str">
        <f t="shared" si="0"/>
        <v>ICU Bed Excess</v>
      </c>
      <c r="F41" s="7">
        <f>VLOOKUP(B41,'5_ADMISSIONS MODEL (calc)'!B:X,23,FALSE)</f>
        <v>2761.1364089638132</v>
      </c>
      <c r="G41" s="9" t="str">
        <f t="shared" si="1"/>
        <v>Med/Surg Bed Excess</v>
      </c>
      <c r="H41" s="18">
        <f t="shared" si="2"/>
        <v>43939</v>
      </c>
    </row>
    <row r="42" spans="2:8" x14ac:dyDescent="0.45">
      <c r="B42" s="13">
        <v>35</v>
      </c>
      <c r="C42" s="95">
        <f>VLOOKUP(B42,'5_ADMISSIONS MODEL (calc)'!B:C,2,FALSE)</f>
        <v>43940</v>
      </c>
      <c r="D42" s="9">
        <f>VLOOKUP(B42,'5_ADMISSIONS MODEL (calc)'!B:X,22,FALSE)</f>
        <v>87.529319764045965</v>
      </c>
      <c r="E42" s="9" t="str">
        <f t="shared" si="0"/>
        <v>ICU Bed Excess</v>
      </c>
      <c r="F42" s="7">
        <f>VLOOKUP(B42,'5_ADMISSIONS MODEL (calc)'!B:X,23,FALSE)</f>
        <v>2731.6631100996237</v>
      </c>
      <c r="G42" s="9" t="str">
        <f t="shared" si="1"/>
        <v>Med/Surg Bed Excess</v>
      </c>
      <c r="H42" s="18">
        <f t="shared" si="2"/>
        <v>43940</v>
      </c>
    </row>
    <row r="43" spans="2:8" x14ac:dyDescent="0.45">
      <c r="B43" s="13">
        <v>36</v>
      </c>
      <c r="C43" s="95">
        <f>VLOOKUP(B43,'5_ADMISSIONS MODEL (calc)'!B:C,2,FALSE)</f>
        <v>43941</v>
      </c>
      <c r="D43" s="9">
        <f>VLOOKUP(B43,'5_ADMISSIONS MODEL (calc)'!B:X,22,FALSE)</f>
        <v>76.97101822022158</v>
      </c>
      <c r="E43" s="9" t="str">
        <f t="shared" si="0"/>
        <v>ICU Bed Excess</v>
      </c>
      <c r="F43" s="7">
        <f>VLOOKUP(B43,'5_ADMISSIONS MODEL (calc)'!B:X,23,FALSE)</f>
        <v>2698.8184565848042</v>
      </c>
      <c r="G43" s="9" t="str">
        <f t="shared" si="1"/>
        <v>Med/Surg Bed Excess</v>
      </c>
      <c r="H43" s="18">
        <f t="shared" si="2"/>
        <v>43941</v>
      </c>
    </row>
    <row r="44" spans="2:8" x14ac:dyDescent="0.45">
      <c r="B44" s="13">
        <v>37</v>
      </c>
      <c r="C44" s="95">
        <f>VLOOKUP(B44,'5_ADMISSIONS MODEL (calc)'!B:C,2,FALSE)</f>
        <v>43942</v>
      </c>
      <c r="D44" s="9">
        <f>VLOOKUP(B44,'5_ADMISSIONS MODEL (calc)'!B:X,22,FALSE)</f>
        <v>63.950714435420423</v>
      </c>
      <c r="E44" s="9" t="str">
        <f t="shared" si="0"/>
        <v>ICU Bed Excess</v>
      </c>
      <c r="F44" s="7">
        <f>VLOOKUP(B44,'5_ADMISSIONS MODEL (calc)'!B:X,23,FALSE)</f>
        <v>2662.2168101427342</v>
      </c>
      <c r="G44" s="9" t="str">
        <f t="shared" si="1"/>
        <v>Med/Surg Bed Excess</v>
      </c>
      <c r="H44" s="18">
        <f t="shared" si="2"/>
        <v>43942</v>
      </c>
    </row>
    <row r="45" spans="2:8" x14ac:dyDescent="0.45">
      <c r="B45" s="13">
        <v>38</v>
      </c>
      <c r="C45" s="95">
        <f>VLOOKUP(B45,'5_ADMISSIONS MODEL (calc)'!B:C,2,FALSE)</f>
        <v>43943</v>
      </c>
      <c r="D45" s="9">
        <f>VLOOKUP(B45,'5_ADMISSIONS MODEL (calc)'!B:X,22,FALSE)</f>
        <v>49.2578190709186</v>
      </c>
      <c r="E45" s="9" t="str">
        <f t="shared" si="0"/>
        <v>ICU Bed Excess</v>
      </c>
      <c r="F45" s="7">
        <f>VLOOKUP(B45,'5_ADMISSIONS MODEL (calc)'!B:X,23,FALSE)</f>
        <v>2621.4284205905087</v>
      </c>
      <c r="G45" s="9" t="str">
        <f t="shared" si="1"/>
        <v>Med/Surg Bed Excess</v>
      </c>
      <c r="H45" s="18">
        <f t="shared" si="2"/>
        <v>43943</v>
      </c>
    </row>
    <row r="46" spans="2:8" x14ac:dyDescent="0.45">
      <c r="B46" s="13">
        <v>39</v>
      </c>
      <c r="C46" s="95">
        <f>VLOOKUP(B46,'5_ADMISSIONS MODEL (calc)'!B:C,2,FALSE)</f>
        <v>43944</v>
      </c>
      <c r="D46" s="9">
        <f>VLOOKUP(B46,'5_ADMISSIONS MODEL (calc)'!B:X,22,FALSE)</f>
        <v>32.884251266369091</v>
      </c>
      <c r="E46" s="9" t="str">
        <f t="shared" si="0"/>
        <v>ICU Bed Excess</v>
      </c>
      <c r="F46" s="7">
        <f>VLOOKUP(B46,'5_ADMISSIONS MODEL (calc)'!B:X,23,FALSE)</f>
        <v>2650.2211413724326</v>
      </c>
      <c r="G46" s="9" t="str">
        <f t="shared" si="1"/>
        <v>Med/Surg Bed Excess</v>
      </c>
      <c r="H46" s="18">
        <f t="shared" si="2"/>
        <v>43944</v>
      </c>
    </row>
    <row r="47" spans="2:8" x14ac:dyDescent="0.45">
      <c r="B47" s="13">
        <v>40</v>
      </c>
      <c r="C47" s="95">
        <f>VLOOKUP(B47,'5_ADMISSIONS MODEL (calc)'!B:C,2,FALSE)</f>
        <v>43945</v>
      </c>
      <c r="D47" s="9">
        <f>VLOOKUP(B47,'5_ADMISSIONS MODEL (calc)'!B:X,22,FALSE)</f>
        <v>35.204117270144963</v>
      </c>
      <c r="E47" s="9" t="str">
        <f t="shared" si="0"/>
        <v>ICU Bed Excess</v>
      </c>
      <c r="F47" s="7">
        <f>VLOOKUP(B47,'5_ADMISSIONS MODEL (calc)'!B:X,23,FALSE)</f>
        <v>2579.0014082709449</v>
      </c>
      <c r="G47" s="9" t="str">
        <f t="shared" si="1"/>
        <v>Med/Surg Bed Excess</v>
      </c>
      <c r="H47" s="18">
        <f t="shared" si="2"/>
        <v>43945</v>
      </c>
    </row>
    <row r="48" spans="2:8" x14ac:dyDescent="0.45">
      <c r="B48" s="13">
        <v>41</v>
      </c>
      <c r="C48" s="95">
        <f>VLOOKUP(B48,'5_ADMISSIONS MODEL (calc)'!B:C,2,FALSE)</f>
        <v>43946</v>
      </c>
      <c r="D48" s="9">
        <f>VLOOKUP(B48,'5_ADMISSIONS MODEL (calc)'!B:X,22,FALSE)</f>
        <v>14.870474180550332</v>
      </c>
      <c r="E48" s="9" t="str">
        <f t="shared" si="0"/>
        <v>ICU Bed Excess</v>
      </c>
      <c r="F48" s="7">
        <f>VLOOKUP(B48,'5_ADMISSIONS MODEL (calc)'!B:X,23,FALSE)</f>
        <v>2522.5539529002299</v>
      </c>
      <c r="G48" s="9" t="str">
        <f t="shared" si="1"/>
        <v>Med/Surg Bed Excess</v>
      </c>
      <c r="H48" s="18">
        <f t="shared" si="2"/>
        <v>43946</v>
      </c>
    </row>
    <row r="49" spans="2:8" x14ac:dyDescent="0.45">
      <c r="B49" s="13">
        <v>42</v>
      </c>
      <c r="C49" s="95">
        <f>VLOOKUP(B49,'5_ADMISSIONS MODEL (calc)'!B:C,2,FALSE)</f>
        <v>43947</v>
      </c>
      <c r="D49" s="9">
        <f>VLOOKUP(B49,'5_ADMISSIONS MODEL (calc)'!B:X,22,FALSE)</f>
        <v>-7.7890681071705501</v>
      </c>
      <c r="E49" s="9" t="str">
        <f t="shared" si="0"/>
        <v>ICU Bed Shortage</v>
      </c>
      <c r="F49" s="7">
        <f>VLOOKUP(B49,'5_ADMISSIONS MODEL (calc)'!B:X,23,FALSE)</f>
        <v>2459.6496569818319</v>
      </c>
      <c r="G49" s="9" t="str">
        <f t="shared" si="1"/>
        <v>Med/Surg Bed Excess</v>
      </c>
      <c r="H49" s="18">
        <f t="shared" si="2"/>
        <v>43947</v>
      </c>
    </row>
    <row r="50" spans="2:8" x14ac:dyDescent="0.45">
      <c r="B50" s="13">
        <v>43</v>
      </c>
      <c r="C50" s="95">
        <f>VLOOKUP(B50,'5_ADMISSIONS MODEL (calc)'!B:C,2,FALSE)</f>
        <v>43948</v>
      </c>
      <c r="D50" s="9">
        <f>VLOOKUP(B50,'5_ADMISSIONS MODEL (calc)'!B:X,22,FALSE)</f>
        <v>-33.040561625897681</v>
      </c>
      <c r="E50" s="9" t="str">
        <f t="shared" si="0"/>
        <v>ICU Bed Shortage</v>
      </c>
      <c r="F50" s="7">
        <f>VLOOKUP(B50,'5_ADMISSIONS MODEL (calc)'!B:X,23,FALSE)</f>
        <v>2389.5499435580405</v>
      </c>
      <c r="G50" s="9" t="str">
        <f t="shared" si="1"/>
        <v>Med/Surg Bed Excess</v>
      </c>
      <c r="H50" s="18">
        <f t="shared" si="2"/>
        <v>43948</v>
      </c>
    </row>
    <row r="51" spans="2:8" x14ac:dyDescent="0.45">
      <c r="B51" s="13">
        <v>44</v>
      </c>
      <c r="C51" s="95">
        <f>VLOOKUP(B51,'5_ADMISSIONS MODEL (calc)'!B:C,2,FALSE)</f>
        <v>43949</v>
      </c>
      <c r="D51" s="9">
        <f>VLOOKUP(B51,'5_ADMISSIONS MODEL (calc)'!B:X,22,FALSE)</f>
        <v>-61.180491233913273</v>
      </c>
      <c r="E51" s="9" t="str">
        <f t="shared" si="0"/>
        <v>ICU Bed Shortage</v>
      </c>
      <c r="F51" s="7">
        <f>VLOOKUP(B51,'5_ADMISSIONS MODEL (calc)'!B:X,23,FALSE)</f>
        <v>2311.4317522587953</v>
      </c>
      <c r="G51" s="9" t="str">
        <f t="shared" si="1"/>
        <v>Med/Surg Bed Excess</v>
      </c>
      <c r="H51" s="18">
        <f t="shared" si="2"/>
        <v>43949</v>
      </c>
    </row>
    <row r="52" spans="2:8" x14ac:dyDescent="0.45">
      <c r="B52" s="13">
        <v>45</v>
      </c>
      <c r="C52" s="95">
        <f>VLOOKUP(B52,'5_ADMISSIONS MODEL (calc)'!B:C,2,FALSE)</f>
        <v>43950</v>
      </c>
      <c r="D52" s="9">
        <f>VLOOKUP(B52,'5_ADMISSIONS MODEL (calc)'!B:X,22,FALSE)</f>
        <v>-92.539255726667562</v>
      </c>
      <c r="E52" s="9" t="str">
        <f t="shared" si="0"/>
        <v>ICU Bed Shortage</v>
      </c>
      <c r="F52" s="7">
        <f>VLOOKUP(B52,'5_ADMISSIONS MODEL (calc)'!B:X,23,FALSE)</f>
        <v>2224.3778755193475</v>
      </c>
      <c r="G52" s="9" t="str">
        <f t="shared" si="1"/>
        <v>Med/Surg Bed Excess</v>
      </c>
      <c r="H52" s="18">
        <f t="shared" si="2"/>
        <v>43950</v>
      </c>
    </row>
    <row r="53" spans="2:8" x14ac:dyDescent="0.45">
      <c r="B53" s="13">
        <v>46</v>
      </c>
      <c r="C53" s="95">
        <f>VLOOKUP(B53,'5_ADMISSIONS MODEL (calc)'!B:C,2,FALSE)</f>
        <v>43951</v>
      </c>
      <c r="D53" s="9">
        <f>VLOOKUP(B53,'5_ADMISSIONS MODEL (calc)'!B:X,22,FALSE)</f>
        <v>-127.48504714157971</v>
      </c>
      <c r="E53" s="9" t="str">
        <f t="shared" si="0"/>
        <v>ICU Bed Shortage</v>
      </c>
      <c r="F53" s="7">
        <f>VLOOKUP(B53,'5_ADMISSIONS MODEL (calc)'!B:X,23,FALSE)</f>
        <v>2127.3661893893295</v>
      </c>
      <c r="G53" s="9" t="str">
        <f t="shared" si="1"/>
        <v>Med/Surg Bed Excess</v>
      </c>
      <c r="H53" s="18">
        <f t="shared" si="2"/>
        <v>43951</v>
      </c>
    </row>
    <row r="54" spans="2:8" x14ac:dyDescent="0.45">
      <c r="B54" s="13">
        <v>47</v>
      </c>
      <c r="C54" s="95">
        <f>VLOOKUP(B54,'5_ADMISSIONS MODEL (calc)'!B:C,2,FALSE)</f>
        <v>43952</v>
      </c>
      <c r="D54" s="9">
        <f>VLOOKUP(B54,'5_ADMISSIONS MODEL (calc)'!B:X,22,FALSE)</f>
        <v>-166.42817380387922</v>
      </c>
      <c r="E54" s="9" t="str">
        <f t="shared" si="0"/>
        <v>ICU Bed Shortage</v>
      </c>
      <c r="F54" s="7">
        <f>VLOOKUP(B54,'5_ADMISSIONS MODEL (calc)'!B:X,23,FALSE)</f>
        <v>2019.2576524891638</v>
      </c>
      <c r="G54" s="9" t="str">
        <f t="shared" si="1"/>
        <v>Med/Surg Bed Excess</v>
      </c>
      <c r="H54" s="18">
        <f t="shared" si="2"/>
        <v>43952</v>
      </c>
    </row>
    <row r="55" spans="2:8" x14ac:dyDescent="0.45">
      <c r="B55" s="13">
        <v>48</v>
      </c>
      <c r="C55" s="95">
        <f>VLOOKUP(B55,'5_ADMISSIONS MODEL (calc)'!B:C,2,FALSE)</f>
        <v>43953</v>
      </c>
      <c r="D55" s="9">
        <f>VLOOKUP(B55,'5_ADMISSIONS MODEL (calc)'!B:X,22,FALSE)</f>
        <v>-209.82587787157834</v>
      </c>
      <c r="E55" s="9" t="str">
        <f t="shared" si="0"/>
        <v>ICU Bed Shortage</v>
      </c>
      <c r="F55" s="7">
        <f>VLOOKUP(B55,'5_ADMISSIONS MODEL (calc)'!B:X,23,FALSE)</f>
        <v>1898.7829322061802</v>
      </c>
      <c r="G55" s="9" t="str">
        <f t="shared" si="1"/>
        <v>Med/Surg Bed Excess</v>
      </c>
      <c r="H55" s="18">
        <f t="shared" si="2"/>
        <v>43953</v>
      </c>
    </row>
    <row r="56" spans="2:8" x14ac:dyDescent="0.45">
      <c r="B56" s="13">
        <v>49</v>
      </c>
      <c r="C56" s="95">
        <f>VLOOKUP(B56,'5_ADMISSIONS MODEL (calc)'!B:C,2,FALSE)</f>
        <v>43954</v>
      </c>
      <c r="D56" s="9">
        <f>VLOOKUP(B56,'5_ADMISSIONS MODEL (calc)'!B:X,22,FALSE)</f>
        <v>-258.187703943722</v>
      </c>
      <c r="E56" s="9" t="str">
        <f t="shared" si="0"/>
        <v>ICU Bed Shortage</v>
      </c>
      <c r="F56" s="7">
        <f>VLOOKUP(B56,'5_ADMISSIONS MODEL (calc)'!B:X,23,FALSE)</f>
        <v>1764.5275011048752</v>
      </c>
      <c r="G56" s="9" t="str">
        <f t="shared" si="1"/>
        <v>Med/Surg Bed Excess</v>
      </c>
      <c r="H56" s="18">
        <f t="shared" si="2"/>
        <v>43954</v>
      </c>
    </row>
    <row r="57" spans="2:8" x14ac:dyDescent="0.45">
      <c r="B57" s="13">
        <v>50</v>
      </c>
      <c r="C57" s="95">
        <f>VLOOKUP(B57,'5_ADMISSIONS MODEL (calc)'!B:C,2,FALSE)</f>
        <v>43955</v>
      </c>
      <c r="D57" s="9">
        <f>VLOOKUP(B57,'5_ADMISSIONS MODEL (calc)'!B:X,22,FALSE)</f>
        <v>-312.08148176624741</v>
      </c>
      <c r="E57" s="9" t="str">
        <f t="shared" si="0"/>
        <v>ICU Bed Shortage</v>
      </c>
      <c r="F57" s="7">
        <f>VLOOKUP(B57,'5_ADMISSIONS MODEL (calc)'!B:X,23,FALSE)</f>
        <v>1614.9150285640844</v>
      </c>
      <c r="G57" s="9" t="str">
        <f t="shared" si="1"/>
        <v>Med/Surg Bed Excess</v>
      </c>
      <c r="H57" s="18">
        <f t="shared" si="2"/>
        <v>43955</v>
      </c>
    </row>
    <row r="58" spans="2:8" x14ac:dyDescent="0.45">
      <c r="B58" s="13">
        <v>51</v>
      </c>
      <c r="C58" s="95">
        <f>VLOOKUP(B58,'5_ADMISSIONS MODEL (calc)'!B:C,2,FALSE)</f>
        <v>43956</v>
      </c>
      <c r="D58" s="9">
        <f>VLOOKUP(B58,'5_ADMISSIONS MODEL (calc)'!B:X,22,FALSE)</f>
        <v>-372.1399932800781</v>
      </c>
      <c r="E58" s="9" t="str">
        <f t="shared" si="0"/>
        <v>ICU Bed Shortage</v>
      </c>
      <c r="F58" s="7">
        <f>VLOOKUP(B58,'5_ADMISSIONS MODEL (calc)'!B:X,23,FALSE)</f>
        <v>1448.1888726376346</v>
      </c>
      <c r="G58" s="9" t="str">
        <f t="shared" si="1"/>
        <v>Med/Surg Bed Excess</v>
      </c>
      <c r="H58" s="18">
        <f t="shared" si="2"/>
        <v>43956</v>
      </c>
    </row>
    <row r="59" spans="2:8" x14ac:dyDescent="0.45">
      <c r="B59" s="13">
        <v>52</v>
      </c>
      <c r="C59" s="95">
        <f>VLOOKUP(B59,'5_ADMISSIONS MODEL (calc)'!B:C,2,FALSE)</f>
        <v>43957</v>
      </c>
      <c r="D59" s="9">
        <f>VLOOKUP(B59,'5_ADMISSIONS MODEL (calc)'!B:X,22,FALSE)</f>
        <v>-439.06840229113402</v>
      </c>
      <c r="E59" s="9" t="str">
        <f t="shared" si="0"/>
        <v>ICU Bed Shortage</v>
      </c>
      <c r="F59" s="7">
        <f>VLOOKUP(B59,'5_ADMISSIONS MODEL (calc)'!B:X,23,FALSE)</f>
        <v>1262.3914548292244</v>
      </c>
      <c r="G59" s="9" t="str">
        <f t="shared" si="1"/>
        <v>Med/Surg Bed Excess</v>
      </c>
      <c r="H59" s="18">
        <f t="shared" si="2"/>
        <v>43957</v>
      </c>
    </row>
    <row r="60" spans="2:8" x14ac:dyDescent="0.45">
      <c r="B60" s="13">
        <v>53</v>
      </c>
      <c r="C60" s="95">
        <f>VLOOKUP(B60,'5_ADMISSIONS MODEL (calc)'!B:C,2,FALSE)</f>
        <v>43958</v>
      </c>
      <c r="D60" s="9">
        <f>VLOOKUP(B60,'5_ADMISSIONS MODEL (calc)'!B:X,22,FALSE)</f>
        <v>-513.6525339960898</v>
      </c>
      <c r="E60" s="9" t="str">
        <f t="shared" si="0"/>
        <v>ICU Bed Shortage</v>
      </c>
      <c r="F60" s="7">
        <f>VLOOKUP(B60,'5_ADMISSIONS MODEL (calc)'!B:X,23,FALSE)</f>
        <v>1001.660867158382</v>
      </c>
      <c r="G60" s="9" t="str">
        <f t="shared" si="1"/>
        <v>Med/Surg Bed Excess</v>
      </c>
      <c r="H60" s="18">
        <f t="shared" si="2"/>
        <v>43958</v>
      </c>
    </row>
    <row r="61" spans="2:8" x14ac:dyDescent="0.45">
      <c r="B61" s="13">
        <v>54</v>
      </c>
      <c r="C61" s="95">
        <f>VLOOKUP(B61,'5_ADMISSIONS MODEL (calc)'!B:C,2,FALSE)</f>
        <v>43959</v>
      </c>
      <c r="D61" s="9">
        <f>VLOOKUP(B61,'5_ADMISSIONS MODEL (calc)'!B:X,22,FALSE)</f>
        <v>-596.76810157611862</v>
      </c>
      <c r="E61" s="9" t="str">
        <f t="shared" si="0"/>
        <v>ICU Bed Shortage</v>
      </c>
      <c r="F61" s="7">
        <f>VLOOKUP(B61,'5_ADMISSIONS MODEL (calc)'!B:X,23,FALSE)</f>
        <v>770.92689238992489</v>
      </c>
      <c r="G61" s="9" t="str">
        <f t="shared" si="1"/>
        <v>Med/Surg Bed Excess</v>
      </c>
      <c r="H61" s="18">
        <f t="shared" si="2"/>
        <v>43959</v>
      </c>
    </row>
    <row r="62" spans="2:8" x14ac:dyDescent="0.45">
      <c r="B62" s="13">
        <v>55</v>
      </c>
      <c r="C62" s="95">
        <f>VLOOKUP(B62,'5_ADMISSIONS MODEL (calc)'!B:C,2,FALSE)</f>
        <v>43960</v>
      </c>
      <c r="D62" s="9">
        <f>VLOOKUP(B62,'5_ADMISSIONS MODEL (calc)'!B:X,22,FALSE)</f>
        <v>-699.87982816665806</v>
      </c>
      <c r="E62" s="9" t="str">
        <f t="shared" si="0"/>
        <v>ICU Bed Shortage</v>
      </c>
      <c r="F62" s="7">
        <f>VLOOKUP(B62,'5_ADMISSIONS MODEL (calc)'!B:X,23,FALSE)</f>
        <v>524.28884981752481</v>
      </c>
      <c r="G62" s="9" t="str">
        <f t="shared" si="1"/>
        <v>Med/Surg Bed Excess</v>
      </c>
      <c r="H62" s="18">
        <f t="shared" si="2"/>
        <v>43960</v>
      </c>
    </row>
    <row r="63" spans="2:8" x14ac:dyDescent="0.45">
      <c r="B63" s="13">
        <v>56</v>
      </c>
      <c r="C63" s="95">
        <f>VLOOKUP(B63,'5_ADMISSIONS MODEL (calc)'!B:C,2,FALSE)</f>
        <v>43961</v>
      </c>
      <c r="D63" s="9">
        <f>VLOOKUP(B63,'5_ADMISSIONS MODEL (calc)'!B:X,22,FALSE)</f>
        <v>-803.09754507083869</v>
      </c>
      <c r="E63" s="9" t="str">
        <f t="shared" si="0"/>
        <v>ICU Bed Shortage</v>
      </c>
      <c r="F63" s="7">
        <f>VLOOKUP(B63,'5_ADMISSIONS MODEL (calc)'!B:X,23,FALSE)</f>
        <v>237.75006074055136</v>
      </c>
      <c r="G63" s="9" t="str">
        <f t="shared" si="1"/>
        <v>Med/Surg Bed Excess</v>
      </c>
      <c r="H63" s="18">
        <f t="shared" si="2"/>
        <v>43961</v>
      </c>
    </row>
    <row r="64" spans="2:8" x14ac:dyDescent="0.45">
      <c r="B64" s="13">
        <v>57</v>
      </c>
      <c r="C64" s="95">
        <f>VLOOKUP(B64,'5_ADMISSIONS MODEL (calc)'!B:C,2,FALSE)</f>
        <v>43962</v>
      </c>
      <c r="D64" s="9">
        <f>VLOOKUP(B64,'5_ADMISSIONS MODEL (calc)'!B:X,22,FALSE)</f>
        <v>-918.12200038987351</v>
      </c>
      <c r="E64" s="9" t="str">
        <f t="shared" si="0"/>
        <v>ICU Bed Shortage</v>
      </c>
      <c r="F64" s="7">
        <f>VLOOKUP(B64,'5_ADMISSIONS MODEL (calc)'!B:X,23,FALSE)</f>
        <v>-81.564967046308539</v>
      </c>
      <c r="G64" s="9" t="str">
        <f t="shared" si="1"/>
        <v>Med/Surg Bed Shortage</v>
      </c>
      <c r="H64" s="18">
        <f t="shared" si="2"/>
        <v>43962</v>
      </c>
    </row>
    <row r="65" spans="2:8" x14ac:dyDescent="0.45">
      <c r="B65" s="13">
        <v>58</v>
      </c>
      <c r="C65" s="95">
        <f>VLOOKUP(B65,'5_ADMISSIONS MODEL (calc)'!B:C,2,FALSE)</f>
        <v>43963</v>
      </c>
      <c r="D65" s="9">
        <f>VLOOKUP(B65,'5_ADMISSIONS MODEL (calc)'!B:X,22,FALSE)</f>
        <v>-1046.3037284717195</v>
      </c>
      <c r="E65" s="9" t="str">
        <f t="shared" si="0"/>
        <v>ICU Bed Shortage</v>
      </c>
      <c r="F65" s="7">
        <f>VLOOKUP(B65,'5_ADMISSIONS MODEL (calc)'!B:X,23,FALSE)</f>
        <v>-437.40540072362228</v>
      </c>
      <c r="G65" s="9" t="str">
        <f t="shared" si="1"/>
        <v>Med/Surg Bed Shortage</v>
      </c>
      <c r="H65" s="18">
        <f t="shared" si="2"/>
        <v>43963</v>
      </c>
    </row>
    <row r="66" spans="2:8" x14ac:dyDescent="0.45">
      <c r="B66" s="13">
        <v>59</v>
      </c>
      <c r="C66" s="95">
        <f>VLOOKUP(B66,'5_ADMISSIONS MODEL (calc)'!B:C,2,FALSE)</f>
        <v>43964</v>
      </c>
      <c r="D66" s="9">
        <f>VLOOKUP(B66,'5_ADMISSIONS MODEL (calc)'!B:X,22,FALSE)</f>
        <v>-1189.1477468891601</v>
      </c>
      <c r="E66" s="9" t="str">
        <f t="shared" si="0"/>
        <v>ICU Bed Shortage</v>
      </c>
      <c r="F66" s="7">
        <f>VLOOKUP(B66,'5_ADMISSIONS MODEL (calc)'!B:X,23,FALSE)</f>
        <v>-833.94926249319451</v>
      </c>
      <c r="G66" s="9" t="str">
        <f t="shared" si="1"/>
        <v>Med/Surg Bed Shortage</v>
      </c>
      <c r="H66" s="18">
        <f t="shared" si="2"/>
        <v>43964</v>
      </c>
    </row>
    <row r="67" spans="2:8" x14ac:dyDescent="0.45">
      <c r="B67" s="13">
        <v>60</v>
      </c>
      <c r="C67" s="95">
        <f>VLOOKUP(B67,'5_ADMISSIONS MODEL (calc)'!B:C,2,FALSE)</f>
        <v>43965</v>
      </c>
      <c r="D67" s="9">
        <f>VLOOKUP(B67,'5_ADMISSIONS MODEL (calc)'!B:X,22,FALSE)</f>
        <v>-1348.3312272726796</v>
      </c>
      <c r="E67" s="9" t="str">
        <f t="shared" si="0"/>
        <v>ICU Bed Shortage</v>
      </c>
      <c r="F67" s="7">
        <f>VLOOKUP(B67,'5_ADMISSIONS MODEL (calc)'!B:X,23,FALSE)</f>
        <v>-1275.852484906985</v>
      </c>
      <c r="G67" s="9" t="str">
        <f t="shared" si="1"/>
        <v>Med/Surg Bed Shortage</v>
      </c>
      <c r="H67" s="18">
        <f t="shared" si="2"/>
        <v>43965</v>
      </c>
    </row>
    <row r="68" spans="2:8" x14ac:dyDescent="0.45">
      <c r="B68" s="13">
        <v>61</v>
      </c>
      <c r="C68" s="95">
        <f>VLOOKUP(B68,'5_ADMISSIONS MODEL (calc)'!B:C,2,FALSE)</f>
        <v>43966</v>
      </c>
      <c r="D68" s="9">
        <f>VLOOKUP(B68,'5_ADMISSIONS MODEL (calc)'!B:X,22,FALSE)</f>
        <v>-1525.7231874523468</v>
      </c>
      <c r="E68" s="9" t="str">
        <f t="shared" si="0"/>
        <v>ICU Bed Shortage</v>
      </c>
      <c r="F68" s="7">
        <f>VLOOKUP(B68,'5_ADMISSIONS MODEL (calc)'!B:X,23,FALSE)</f>
        <v>-1768.3035774753166</v>
      </c>
      <c r="G68" s="9" t="str">
        <f t="shared" si="1"/>
        <v>Med/Surg Bed Shortage</v>
      </c>
      <c r="H68" s="18">
        <f t="shared" si="2"/>
        <v>43966</v>
      </c>
    </row>
    <row r="69" spans="2:8" x14ac:dyDescent="0.45">
      <c r="B69" s="13">
        <v>62</v>
      </c>
      <c r="C69" s="95">
        <f>VLOOKUP(B69,'5_ADMISSIONS MODEL (calc)'!B:C,2,FALSE)</f>
        <v>43967</v>
      </c>
      <c r="D69" s="9">
        <f>VLOOKUP(B69,'5_ADMISSIONS MODEL (calc)'!B:X,22,FALSE)</f>
        <v>-1723.4064361196663</v>
      </c>
      <c r="E69" s="9" t="str">
        <f t="shared" si="0"/>
        <v>ICU Bed Shortage</v>
      </c>
      <c r="F69" s="7">
        <f>VLOOKUP(B69,'5_ADMISSIONS MODEL (calc)'!B:X,23,FALSE)</f>
        <v>-2317.0845464103281</v>
      </c>
      <c r="G69" s="9" t="str">
        <f t="shared" si="1"/>
        <v>Med/Surg Bed Shortage</v>
      </c>
      <c r="H69" s="18">
        <f t="shared" si="2"/>
        <v>43967</v>
      </c>
    </row>
    <row r="70" spans="2:8" x14ac:dyDescent="0.45">
      <c r="B70" s="13">
        <v>63</v>
      </c>
      <c r="C70" s="95">
        <f>VLOOKUP(B70,'5_ADMISSIONS MODEL (calc)'!B:C,2,FALSE)</f>
        <v>43968</v>
      </c>
      <c r="D70" s="9">
        <f>VLOOKUP(B70,'5_ADMISSIONS MODEL (calc)'!B:X,22,FALSE)</f>
        <v>-1943.7020276678147</v>
      </c>
      <c r="E70" s="9" t="str">
        <f t="shared" si="0"/>
        <v>ICU Bed Shortage</v>
      </c>
      <c r="F70" s="7">
        <f>VLOOKUP(B70,'5_ADMISSIONS MODEL (calc)'!B:X,23,FALSE)</f>
        <v>-2928.6387827804324</v>
      </c>
      <c r="G70" s="9" t="str">
        <f t="shared" si="1"/>
        <v>Med/Surg Bed Shortage</v>
      </c>
      <c r="H70" s="18">
        <f t="shared" si="2"/>
        <v>43968</v>
      </c>
    </row>
    <row r="71" spans="2:8" x14ac:dyDescent="0.45">
      <c r="B71" s="13">
        <v>64</v>
      </c>
      <c r="C71" s="95">
        <f>VLOOKUP(B71,'5_ADMISSIONS MODEL (calc)'!B:C,2,FALSE)</f>
        <v>43969</v>
      </c>
      <c r="D71" s="9">
        <f>VLOOKUP(B71,'5_ADMISSIONS MODEL (calc)'!B:X,22,FALSE)</f>
        <v>-2189.1965143413904</v>
      </c>
      <c r="E71" s="9" t="str">
        <f t="shared" si="0"/>
        <v>ICU Bed Shortage</v>
      </c>
      <c r="F71" s="7">
        <f>VLOOKUP(B71,'5_ADMISSIONS MODEL (calc)'!B:X,23,FALSE)</f>
        <v>-3610.1467161696323</v>
      </c>
      <c r="G71" s="9" t="str">
        <f t="shared" si="1"/>
        <v>Med/Surg Bed Shortage</v>
      </c>
      <c r="H71" s="18">
        <f t="shared" si="2"/>
        <v>43969</v>
      </c>
    </row>
    <row r="72" spans="2:8" x14ac:dyDescent="0.45">
      <c r="B72" s="13">
        <v>65</v>
      </c>
      <c r="C72" s="95">
        <f>VLOOKUP(B72,'5_ADMISSIONS MODEL (calc)'!B:C,2,FALSE)</f>
        <v>43970</v>
      </c>
      <c r="D72" s="9">
        <f>VLOOKUP(B72,'5_ADMISSIONS MODEL (calc)'!B:X,22,FALSE)</f>
        <v>-2462.7723156708075</v>
      </c>
      <c r="E72" s="9" t="str">
        <f t="shared" si="0"/>
        <v>ICU Bed Shortage</v>
      </c>
      <c r="F72" s="7">
        <f>VLOOKUP(B72,'5_ADMISSIONS MODEL (calc)'!B:X,23,FALSE)</f>
        <v>-4369.6101221124809</v>
      </c>
      <c r="G72" s="9" t="str">
        <f t="shared" si="1"/>
        <v>Med/Surg Bed Shortage</v>
      </c>
      <c r="H72" s="18">
        <f t="shared" si="2"/>
        <v>43970</v>
      </c>
    </row>
    <row r="73" spans="2:8" x14ac:dyDescent="0.45">
      <c r="B73" s="13">
        <v>66</v>
      </c>
      <c r="C73" s="95">
        <f>VLOOKUP(B73,'5_ADMISSIONS MODEL (calc)'!B:C,2,FALSE)</f>
        <v>43971</v>
      </c>
      <c r="D73" s="9">
        <f>VLOOKUP(B73,'5_ADMISSIONS MODEL (calc)'!B:X,22,FALSE)</f>
        <v>-2767.641561767357</v>
      </c>
      <c r="E73" s="9" t="str">
        <f t="shared" ref="E73:E136" si="3">IF(D73&gt;0,"ICU Bed Excess","ICU Bed Shortage")</f>
        <v>ICU Bed Shortage</v>
      </c>
      <c r="F73" s="7">
        <f>VLOOKUP(B73,'5_ADMISSIONS MODEL (calc)'!B:X,23,FALSE)</f>
        <v>-5215.9460731819127</v>
      </c>
      <c r="G73" s="9" t="str">
        <f t="shared" ref="G73:G136" si="4">IF(F73&gt;0,"Med/Surg Bed Excess","Med/Surg Bed Shortage")</f>
        <v>Med/Surg Bed Shortage</v>
      </c>
      <c r="H73" s="18">
        <f t="shared" ref="H73:H136" si="5">C73</f>
        <v>43971</v>
      </c>
    </row>
    <row r="74" spans="2:8" x14ac:dyDescent="0.45">
      <c r="B74" s="13">
        <v>67</v>
      </c>
      <c r="C74" s="95">
        <f>VLOOKUP(B74,'5_ADMISSIONS MODEL (calc)'!B:C,2,FALSE)</f>
        <v>43972</v>
      </c>
      <c r="D74" s="9">
        <f>VLOOKUP(B74,'5_ADMISSIONS MODEL (calc)'!B:X,22,FALSE)</f>
        <v>-3107.383807842557</v>
      </c>
      <c r="E74" s="9" t="str">
        <f t="shared" si="3"/>
        <v>ICU Bed Shortage</v>
      </c>
      <c r="F74" s="7">
        <f>VLOOKUP(B74,'5_ADMISSIONS MODEL (calc)'!B:X,23,FALSE)</f>
        <v>-6159.0916368359776</v>
      </c>
      <c r="G74" s="9" t="str">
        <f t="shared" si="4"/>
        <v>Med/Surg Bed Shortage</v>
      </c>
      <c r="H74" s="18">
        <f t="shared" si="5"/>
        <v>43972</v>
      </c>
    </row>
    <row r="75" spans="2:8" x14ac:dyDescent="0.45">
      <c r="B75" s="13">
        <v>68</v>
      </c>
      <c r="C75" s="95">
        <f>VLOOKUP(B75,'5_ADMISSIONS MODEL (calc)'!B:C,2,FALSE)</f>
        <v>43973</v>
      </c>
      <c r="D75" s="9">
        <f>VLOOKUP(B75,'5_ADMISSIONS MODEL (calc)'!B:X,22,FALSE)</f>
        <v>-3485.988062768512</v>
      </c>
      <c r="E75" s="9" t="str">
        <f t="shared" si="3"/>
        <v>ICU Bed Shortage</v>
      </c>
      <c r="F75" s="7">
        <f>VLOOKUP(B75,'5_ADMISSIONS MODEL (calc)'!B:X,23,FALSE)</f>
        <v>-7210.1205493101916</v>
      </c>
      <c r="G75" s="9" t="str">
        <f t="shared" si="4"/>
        <v>Med/Surg Bed Shortage</v>
      </c>
      <c r="H75" s="18">
        <f t="shared" si="5"/>
        <v>43973</v>
      </c>
    </row>
    <row r="76" spans="2:8" x14ac:dyDescent="0.45">
      <c r="B76" s="13">
        <v>69</v>
      </c>
      <c r="C76" s="95">
        <f>VLOOKUP(B76,'5_ADMISSIONS MODEL (calc)'!B:C,2,FALSE)</f>
        <v>43974</v>
      </c>
      <c r="D76" s="9">
        <f>VLOOKUP(B76,'5_ADMISSIONS MODEL (calc)'!B:X,22,FALSE)</f>
        <v>-3907.8996251483909</v>
      </c>
      <c r="E76" s="9" t="str">
        <f t="shared" si="3"/>
        <v>ICU Bed Shortage</v>
      </c>
      <c r="F76" s="7">
        <f>VLOOKUP(B76,'5_ADMISSIONS MODEL (calc)'!B:X,23,FALSE)</f>
        <v>-8391.862075432462</v>
      </c>
      <c r="G76" s="9" t="str">
        <f t="shared" si="4"/>
        <v>Med/Surg Bed Shortage</v>
      </c>
      <c r="H76" s="18">
        <f t="shared" si="5"/>
        <v>43974</v>
      </c>
    </row>
    <row r="77" spans="2:8" x14ac:dyDescent="0.45">
      <c r="B77" s="13">
        <v>70</v>
      </c>
      <c r="C77" s="95">
        <f>VLOOKUP(B77,'5_ADMISSIONS MODEL (calc)'!B:C,2,FALSE)</f>
        <v>43975</v>
      </c>
      <c r="D77" s="9">
        <f>VLOOKUP(B77,'5_ADMISSIONS MODEL (calc)'!B:X,22,FALSE)</f>
        <v>-4378.0722768124479</v>
      </c>
      <c r="E77" s="9" t="str">
        <f t="shared" si="3"/>
        <v>ICU Bed Shortage</v>
      </c>
      <c r="F77" s="7">
        <f>VLOOKUP(B77,'5_ADMISSIONS MODEL (calc)'!B:X,23,FALSE)</f>
        <v>-9697.0905411036692</v>
      </c>
      <c r="G77" s="9" t="str">
        <f t="shared" si="4"/>
        <v>Med/Surg Bed Shortage</v>
      </c>
      <c r="H77" s="18">
        <f t="shared" si="5"/>
        <v>43975</v>
      </c>
    </row>
    <row r="78" spans="2:8" x14ac:dyDescent="0.45">
      <c r="B78" s="13">
        <v>71</v>
      </c>
      <c r="C78" s="95">
        <f>VLOOKUP(B78,'5_ADMISSIONS MODEL (calc)'!B:C,2,FALSE)</f>
        <v>43976</v>
      </c>
      <c r="D78" s="9">
        <f>VLOOKUP(B78,'5_ADMISSIONS MODEL (calc)'!B:X,22,FALSE)</f>
        <v>-4902.0264465580312</v>
      </c>
      <c r="E78" s="9" t="str">
        <f t="shared" si="3"/>
        <v>ICU Bed Shortage</v>
      </c>
      <c r="F78" s="7">
        <f>VLOOKUP(B78,'5_ADMISSIONS MODEL (calc)'!B:X,23,FALSE)</f>
        <v>-11151.619839306441</v>
      </c>
      <c r="G78" s="9" t="str">
        <f t="shared" si="4"/>
        <v>Med/Surg Bed Shortage</v>
      </c>
      <c r="H78" s="18">
        <f t="shared" si="5"/>
        <v>43976</v>
      </c>
    </row>
    <row r="79" spans="2:8" x14ac:dyDescent="0.45">
      <c r="B79" s="13">
        <v>72</v>
      </c>
      <c r="C79" s="95">
        <f>VLOOKUP(B79,'5_ADMISSIONS MODEL (calc)'!B:C,2,FALSE)</f>
        <v>43977</v>
      </c>
      <c r="D79" s="9">
        <f>VLOOKUP(B79,'5_ADMISSIONS MODEL (calc)'!B:X,22,FALSE)</f>
        <v>-5485.9140270503458</v>
      </c>
      <c r="E79" s="9" t="str">
        <f t="shared" si="3"/>
        <v>ICU Bed Shortage</v>
      </c>
      <c r="F79" s="7">
        <f>VLOOKUP(B79,'5_ADMISSIONS MODEL (calc)'!B:X,23,FALSE)</f>
        <v>-12772.528005940903</v>
      </c>
      <c r="G79" s="9" t="str">
        <f t="shared" si="4"/>
        <v>Med/Surg Bed Shortage</v>
      </c>
      <c r="H79" s="18">
        <f t="shared" si="5"/>
        <v>43977</v>
      </c>
    </row>
    <row r="80" spans="2:8" x14ac:dyDescent="0.45">
      <c r="B80" s="13">
        <v>73</v>
      </c>
      <c r="C80" s="95">
        <f>VLOOKUP(B80,'5_ADMISSIONS MODEL (calc)'!B:C,2,FALSE)</f>
        <v>43978</v>
      </c>
      <c r="D80" s="9">
        <f>VLOOKUP(B80,'5_ADMISSIONS MODEL (calc)'!B:X,22,FALSE)</f>
        <v>-6136.5906059173712</v>
      </c>
      <c r="E80" s="9" t="str">
        <f t="shared" si="3"/>
        <v>ICU Bed Shortage</v>
      </c>
      <c r="F80" s="7">
        <f>VLOOKUP(B80,'5_ADMISSIONS MODEL (calc)'!B:X,23,FALSE)</f>
        <v>-14578.846577803775</v>
      </c>
      <c r="G80" s="9" t="str">
        <f t="shared" si="4"/>
        <v>Med/Surg Bed Shortage</v>
      </c>
      <c r="H80" s="18">
        <f t="shared" si="5"/>
        <v>43978</v>
      </c>
    </row>
    <row r="81" spans="2:8" x14ac:dyDescent="0.45">
      <c r="B81" s="13">
        <v>74</v>
      </c>
      <c r="C81" s="95">
        <f>VLOOKUP(B81,'5_ADMISSIONS MODEL (calc)'!B:C,2,FALSE)</f>
        <v>43979</v>
      </c>
      <c r="D81" s="9">
        <f>VLOOKUP(B81,'5_ADMISSIONS MODEL (calc)'!B:X,22,FALSE)</f>
        <v>-6871.773472042576</v>
      </c>
      <c r="E81" s="9" t="str">
        <f t="shared" si="3"/>
        <v>ICU Bed Shortage</v>
      </c>
      <c r="F81" s="7">
        <f>VLOOKUP(B81,'5_ADMISSIONS MODEL (calc)'!B:X,23,FALSE)</f>
        <v>-16591.784047192501</v>
      </c>
      <c r="G81" s="9" t="str">
        <f t="shared" si="4"/>
        <v>Med/Surg Bed Shortage</v>
      </c>
      <c r="H81" s="18">
        <f t="shared" si="5"/>
        <v>43979</v>
      </c>
    </row>
    <row r="82" spans="2:8" x14ac:dyDescent="0.45">
      <c r="B82" s="13">
        <v>75</v>
      </c>
      <c r="C82" s="95">
        <f>VLOOKUP(B82,'5_ADMISSIONS MODEL (calc)'!B:C,2,FALSE)</f>
        <v>43980</v>
      </c>
      <c r="D82" s="9">
        <f>VLOOKUP(B82,'5_ADMISSIONS MODEL (calc)'!B:X,22,FALSE)</f>
        <v>-7679.8212646418406</v>
      </c>
      <c r="E82" s="9" t="str">
        <f t="shared" si="3"/>
        <v>ICU Bed Shortage</v>
      </c>
      <c r="F82" s="7">
        <f>VLOOKUP(B82,'5_ADMISSIONS MODEL (calc)'!B:X,23,FALSE)</f>
        <v>-18834.974876753833</v>
      </c>
      <c r="G82" s="9" t="str">
        <f t="shared" si="4"/>
        <v>Med/Surg Bed Shortage</v>
      </c>
      <c r="H82" s="18">
        <f t="shared" si="5"/>
        <v>43980</v>
      </c>
    </row>
    <row r="83" spans="2:8" x14ac:dyDescent="0.45">
      <c r="B83" s="13">
        <v>76</v>
      </c>
      <c r="C83" s="95">
        <f>VLOOKUP(B83,'5_ADMISSIONS MODEL (calc)'!B:C,2,FALSE)</f>
        <v>43981</v>
      </c>
      <c r="D83" s="9">
        <f>VLOOKUP(B83,'5_ADMISSIONS MODEL (calc)'!B:X,22,FALSE)</f>
        <v>-8580.2990120983395</v>
      </c>
      <c r="E83" s="9" t="str">
        <f t="shared" si="3"/>
        <v>ICU Bed Shortage</v>
      </c>
      <c r="F83" s="7">
        <f>VLOOKUP(B83,'5_ADMISSIONS MODEL (calc)'!B:X,23,FALSE)</f>
        <v>-21334.756998329645</v>
      </c>
      <c r="G83" s="9" t="str">
        <f t="shared" si="4"/>
        <v>Med/Surg Bed Shortage</v>
      </c>
      <c r="H83" s="18">
        <f t="shared" si="5"/>
        <v>43981</v>
      </c>
    </row>
    <row r="84" spans="2:8" x14ac:dyDescent="0.45">
      <c r="B84" s="13">
        <v>77</v>
      </c>
      <c r="C84" s="95">
        <f>VLOOKUP(B84,'5_ADMISSIONS MODEL (calc)'!B:C,2,FALSE)</f>
        <v>43982</v>
      </c>
      <c r="D84" s="9">
        <f>VLOOKUP(B84,'5_ADMISSIONS MODEL (calc)'!B:X,22,FALSE)</f>
        <v>-9583.7794758664695</v>
      </c>
      <c r="E84" s="9" t="str">
        <f t="shared" si="3"/>
        <v>ICU Bed Shortage</v>
      </c>
      <c r="F84" s="7">
        <f>VLOOKUP(B84,'5_ADMISSIONS MODEL (calc)'!B:X,23,FALSE)</f>
        <v>-24120.481053991971</v>
      </c>
      <c r="G84" s="9" t="str">
        <f t="shared" si="4"/>
        <v>Med/Surg Bed Shortage</v>
      </c>
      <c r="H84" s="18">
        <f t="shared" si="5"/>
        <v>43982</v>
      </c>
    </row>
    <row r="85" spans="2:8" x14ac:dyDescent="0.45">
      <c r="B85" s="13">
        <v>78</v>
      </c>
      <c r="C85" s="95">
        <f>VLOOKUP(B85,'5_ADMISSIONS MODEL (calc)'!B:C,2,FALSE)</f>
        <v>43983</v>
      </c>
      <c r="D85" s="9">
        <f>VLOOKUP(B85,'5_ADMISSIONS MODEL (calc)'!B:X,22,FALSE)</f>
        <v>-10702.044801143653</v>
      </c>
      <c r="E85" s="9" t="str">
        <f t="shared" si="3"/>
        <v>ICU Bed Shortage</v>
      </c>
      <c r="F85" s="7">
        <f>VLOOKUP(B85,'5_ADMISSIONS MODEL (calc)'!B:X,23,FALSE)</f>
        <v>-27224.855010152543</v>
      </c>
      <c r="G85" s="9" t="str">
        <f t="shared" si="4"/>
        <v>Med/Surg Bed Shortage</v>
      </c>
      <c r="H85" s="18">
        <f t="shared" si="5"/>
        <v>43983</v>
      </c>
    </row>
    <row r="86" spans="2:8" x14ac:dyDescent="0.45">
      <c r="B86" s="13">
        <v>79</v>
      </c>
      <c r="C86" s="95">
        <f>VLOOKUP(B86,'5_ADMISSIONS MODEL (calc)'!B:C,2,FALSE)</f>
        <v>43984</v>
      </c>
      <c r="D86" s="9">
        <f>VLOOKUP(B86,'5_ADMISSIONS MODEL (calc)'!B:X,22,FALSE)</f>
        <v>-11948.224854337232</v>
      </c>
      <c r="E86" s="9" t="str">
        <f t="shared" si="3"/>
        <v>ICU Bed Shortage</v>
      </c>
      <c r="F86" s="7">
        <f>VLOOKUP(B86,'5_ADMISSIONS MODEL (calc)'!B:X,23,FALSE)</f>
        <v>-30684.328190957825</v>
      </c>
      <c r="G86" s="9" t="str">
        <f t="shared" si="4"/>
        <v>Med/Surg Bed Shortage</v>
      </c>
      <c r="H86" s="18">
        <f t="shared" si="5"/>
        <v>43984</v>
      </c>
    </row>
    <row r="87" spans="2:8" x14ac:dyDescent="0.45">
      <c r="B87" s="13">
        <v>80</v>
      </c>
      <c r="C87" s="95">
        <f>VLOOKUP(B87,'5_ADMISSIONS MODEL (calc)'!B:C,2,FALSE)</f>
        <v>43985</v>
      </c>
      <c r="D87" s="9">
        <f>VLOOKUP(B87,'5_ADMISSIONS MODEL (calc)'!B:X,22,FALSE)</f>
        <v>-13336.951384503596</v>
      </c>
      <c r="E87" s="9" t="str">
        <f t="shared" si="3"/>
        <v>ICU Bed Shortage</v>
      </c>
      <c r="F87" s="7">
        <f>VLOOKUP(B87,'5_ADMISSIONS MODEL (calc)'!B:X,23,FALSE)</f>
        <v>-34539.51924001328</v>
      </c>
      <c r="G87" s="9" t="str">
        <f t="shared" si="4"/>
        <v>Med/Surg Bed Shortage</v>
      </c>
      <c r="H87" s="18">
        <f t="shared" si="5"/>
        <v>43985</v>
      </c>
    </row>
    <row r="88" spans="2:8" x14ac:dyDescent="0.45">
      <c r="B88" s="13">
        <v>81</v>
      </c>
      <c r="C88" s="95">
        <f>VLOOKUP(B88,'5_ADMISSIONS MODEL (calc)'!B:C,2,FALSE)</f>
        <v>43986</v>
      </c>
      <c r="D88" s="9">
        <f>VLOOKUP(B88,'5_ADMISSIONS MODEL (calc)'!B:X,22,FALSE)</f>
        <v>-14884.529818812189</v>
      </c>
      <c r="E88" s="9" t="str">
        <f t="shared" si="3"/>
        <v>ICU Bed Shortage</v>
      </c>
      <c r="F88" s="7">
        <f>VLOOKUP(B88,'5_ADMISSIONS MODEL (calc)'!B:X,23,FALSE)</f>
        <v>-38835.693035255026</v>
      </c>
      <c r="G88" s="9" t="str">
        <f t="shared" si="4"/>
        <v>Med/Surg Bed Shortage</v>
      </c>
      <c r="H88" s="18">
        <f t="shared" si="5"/>
        <v>43986</v>
      </c>
    </row>
    <row r="89" spans="2:8" x14ac:dyDescent="0.45">
      <c r="B89" s="13">
        <v>82</v>
      </c>
      <c r="C89" s="95">
        <f>VLOOKUP(B89,'5_ADMISSIONS MODEL (calc)'!B:C,2,FALSE)</f>
        <v>43987</v>
      </c>
      <c r="D89" s="9">
        <f>VLOOKUP(B89,'5_ADMISSIONS MODEL (calc)'!B:X,22,FALSE)</f>
        <v>-16609.130709132991</v>
      </c>
      <c r="E89" s="9" t="str">
        <f t="shared" si="3"/>
        <v>ICU Bed Shortage</v>
      </c>
      <c r="F89" s="7">
        <f>VLOOKUP(B89,'5_ADMISSIONS MODEL (calc)'!B:X,23,FALSE)</f>
        <v>-43623.292156560317</v>
      </c>
      <c r="G89" s="9" t="str">
        <f t="shared" si="4"/>
        <v>Med/Surg Bed Shortage</v>
      </c>
      <c r="H89" s="18">
        <f t="shared" si="5"/>
        <v>43987</v>
      </c>
    </row>
    <row r="90" spans="2:8" x14ac:dyDescent="0.45">
      <c r="B90" s="13">
        <v>83</v>
      </c>
      <c r="C90" s="95">
        <f>VLOOKUP(B90,'5_ADMISSIONS MODEL (calc)'!B:C,2,FALSE)</f>
        <v>43988</v>
      </c>
      <c r="D90" s="9">
        <f>VLOOKUP(B90,'5_ADMISSIONS MODEL (calc)'!B:X,22,FALSE)</f>
        <v>-18531.003077575566</v>
      </c>
      <c r="E90" s="9" t="str">
        <f t="shared" si="3"/>
        <v>ICU Bed Shortage</v>
      </c>
      <c r="F90" s="7">
        <f>VLOOKUP(B90,'5_ADMISSIONS MODEL (calc)'!B:X,23,FALSE)</f>
        <v>-48958.529146206696</v>
      </c>
      <c r="G90" s="9" t="str">
        <f t="shared" si="4"/>
        <v>Med/Surg Bed Shortage</v>
      </c>
      <c r="H90" s="18">
        <f t="shared" si="5"/>
        <v>43988</v>
      </c>
    </row>
    <row r="91" spans="2:8" x14ac:dyDescent="0.45">
      <c r="B91" s="13">
        <v>84</v>
      </c>
      <c r="C91" s="95">
        <f>VLOOKUP(B91,'5_ADMISSIONS MODEL (calc)'!B:C,2,FALSE)</f>
        <v>43989</v>
      </c>
      <c r="D91" s="9">
        <f>VLOOKUP(B91,'5_ADMISSIONS MODEL (calc)'!B:X,22,FALSE)</f>
        <v>-20672.712165929352</v>
      </c>
      <c r="E91" s="9" t="str">
        <f t="shared" si="3"/>
        <v>ICU Bed Shortage</v>
      </c>
      <c r="F91" s="7">
        <f>VLOOKUP(B91,'5_ADMISSIONS MODEL (calc)'!B:X,23,FALSE)</f>
        <v>-54904.046516075796</v>
      </c>
      <c r="G91" s="9" t="str">
        <f t="shared" si="4"/>
        <v>Med/Surg Bed Shortage</v>
      </c>
      <c r="H91" s="18">
        <f t="shared" si="5"/>
        <v>43989</v>
      </c>
    </row>
    <row r="92" spans="2:8" x14ac:dyDescent="0.45">
      <c r="B92" s="13">
        <v>85</v>
      </c>
      <c r="C92" s="95">
        <f>VLOOKUP(B92,'5_ADMISSIONS MODEL (calc)'!B:C,2,FALSE)</f>
        <v>43990</v>
      </c>
      <c r="D92" s="9">
        <f>VLOOKUP(B92,'5_ADMISSIONS MODEL (calc)'!B:X,22,FALSE)</f>
        <v>-23059.404380487933</v>
      </c>
      <c r="E92" s="9" t="str">
        <f t="shared" si="3"/>
        <v>ICU Bed Shortage</v>
      </c>
      <c r="F92" s="7">
        <f>VLOOKUP(B92,'5_ADMISSIONS MODEL (calc)'!B:X,23,FALSE)</f>
        <v>-61529.652250931511</v>
      </c>
      <c r="G92" s="9" t="str">
        <f t="shared" si="4"/>
        <v>Med/Surg Bed Shortage</v>
      </c>
      <c r="H92" s="18">
        <f t="shared" si="5"/>
        <v>43990</v>
      </c>
    </row>
    <row r="93" spans="2:8" x14ac:dyDescent="0.45">
      <c r="B93" s="13">
        <v>86</v>
      </c>
      <c r="C93" s="95">
        <f>VLOOKUP(B93,'5_ADMISSIONS MODEL (calc)'!B:C,2,FALSE)</f>
        <v>43991</v>
      </c>
      <c r="D93" s="9">
        <f>VLOOKUP(B93,'5_ADMISSIONS MODEL (calc)'!B:X,22,FALSE)</f>
        <v>-25719.102543048841</v>
      </c>
      <c r="E93" s="9" t="str">
        <f t="shared" si="3"/>
        <v>ICU Bed Shortage</v>
      </c>
      <c r="F93" s="7">
        <f>VLOOKUP(B93,'5_ADMISSIONS MODEL (calc)'!B:X,23,FALSE)</f>
        <v>-68913.139443522086</v>
      </c>
      <c r="G93" s="9" t="str">
        <f t="shared" si="4"/>
        <v>Med/Surg Bed Shortage</v>
      </c>
      <c r="H93" s="18">
        <f t="shared" si="5"/>
        <v>43991</v>
      </c>
    </row>
    <row r="94" spans="2:8" x14ac:dyDescent="0.45">
      <c r="B94" s="13">
        <v>87</v>
      </c>
      <c r="C94" s="95">
        <f>VLOOKUP(B94,'5_ADMISSIONS MODEL (calc)'!B:C,2,FALSE)</f>
        <v>43992</v>
      </c>
      <c r="D94" s="9">
        <f>VLOOKUP(B94,'5_ADMISSIONS MODEL (calc)'!B:X,22,FALSE)</f>
        <v>-28683.034914713382</v>
      </c>
      <c r="E94" s="9" t="str">
        <f t="shared" si="3"/>
        <v>ICU Bed Shortage</v>
      </c>
      <c r="F94" s="7">
        <f>VLOOKUP(B94,'5_ADMISSIONS MODEL (calc)'!B:X,23,FALSE)</f>
        <v>-77141.19968507158</v>
      </c>
      <c r="G94" s="9" t="str">
        <f t="shared" si="4"/>
        <v>Med/Surg Bed Shortage</v>
      </c>
      <c r="H94" s="18">
        <f t="shared" si="5"/>
        <v>43992</v>
      </c>
    </row>
    <row r="95" spans="2:8" x14ac:dyDescent="0.45">
      <c r="B95" s="13">
        <v>88</v>
      </c>
      <c r="C95" s="95">
        <f>VLOOKUP(B95,'5_ADMISSIONS MODEL (calc)'!B:C,2,FALSE)</f>
        <v>43993</v>
      </c>
      <c r="D95" s="9">
        <f>VLOOKUP(B95,'5_ADMISSIONS MODEL (calc)'!B:X,22,FALSE)</f>
        <v>-31986.001855647155</v>
      </c>
      <c r="E95" s="9" t="str">
        <f t="shared" si="3"/>
        <v>ICU Bed Shortage</v>
      </c>
      <c r="F95" s="7">
        <f>VLOOKUP(B95,'5_ADMISSIONS MODEL (calc)'!B:X,23,FALSE)</f>
        <v>-86310.440935534658</v>
      </c>
      <c r="G95" s="9" t="str">
        <f t="shared" si="4"/>
        <v>Med/Surg Bed Shortage</v>
      </c>
      <c r="H95" s="18">
        <f t="shared" si="5"/>
        <v>43993</v>
      </c>
    </row>
    <row r="96" spans="2:8" x14ac:dyDescent="0.45">
      <c r="B96" s="13">
        <v>89</v>
      </c>
      <c r="C96" s="95">
        <f>VLOOKUP(B96,'5_ADMISSIONS MODEL (calc)'!B:C,2,FALSE)</f>
        <v>43994</v>
      </c>
      <c r="D96" s="9">
        <f>VLOOKUP(B96,'5_ADMISSIONS MODEL (calc)'!B:X,22,FALSE)</f>
        <v>-35666.78442585624</v>
      </c>
      <c r="E96" s="9" t="str">
        <f t="shared" si="3"/>
        <v>ICU Bed Shortage</v>
      </c>
      <c r="F96" s="7">
        <f>VLOOKUP(B96,'5_ADMISSIONS MODEL (calc)'!B:X,23,FALSE)</f>
        <v>-96528.521824714146</v>
      </c>
      <c r="G96" s="9" t="str">
        <f t="shared" si="4"/>
        <v>Med/Surg Bed Shortage</v>
      </c>
      <c r="H96" s="18">
        <f t="shared" si="5"/>
        <v>43994</v>
      </c>
    </row>
    <row r="97" spans="2:8" x14ac:dyDescent="0.45">
      <c r="B97" s="13">
        <v>90</v>
      </c>
      <c r="C97" s="95">
        <f>VLOOKUP(B97,'5_ADMISSIONS MODEL (calc)'!B:C,2,FALSE)</f>
        <v>43995</v>
      </c>
      <c r="D97" s="9">
        <f>VLOOKUP(B97,'5_ADMISSIONS MODEL (calc)'!B:X,22,FALSE)</f>
        <v>-39768.599724475302</v>
      </c>
      <c r="E97" s="9" t="str">
        <f t="shared" si="3"/>
        <v>ICU Bed Shortage</v>
      </c>
      <c r="F97" s="7">
        <f>VLOOKUP(B97,'5_ADMISSIONS MODEL (calc)'!B:X,23,FALSE)</f>
        <v>-107915.41570238814</v>
      </c>
      <c r="G97" s="9" t="str">
        <f t="shared" si="4"/>
        <v>Med/Surg Bed Shortage</v>
      </c>
      <c r="H97" s="18">
        <f t="shared" si="5"/>
        <v>43995</v>
      </c>
    </row>
    <row r="98" spans="2:8" x14ac:dyDescent="0.45">
      <c r="B98" s="13">
        <v>91</v>
      </c>
      <c r="C98" s="95">
        <f>VLOOKUP(B98,'5_ADMISSIONS MODEL (calc)'!B:C,2,FALSE)</f>
        <v>43996</v>
      </c>
      <c r="D98" s="9">
        <f>VLOOKUP(B98,'5_ADMISSIONS MODEL (calc)'!B:X,22,FALSE)</f>
        <v>-44339.608313833378</v>
      </c>
      <c r="E98" s="9" t="str">
        <f t="shared" si="3"/>
        <v>ICU Bed Shortage</v>
      </c>
      <c r="F98" s="7">
        <f>VLOOKUP(B98,'5_ADMISSIONS MODEL (calc)'!B:X,23,FALSE)</f>
        <v>-120604.81927901442</v>
      </c>
      <c r="G98" s="9" t="str">
        <f t="shared" si="4"/>
        <v>Med/Surg Bed Shortage</v>
      </c>
      <c r="H98" s="18">
        <f t="shared" si="5"/>
        <v>43996</v>
      </c>
    </row>
    <row r="99" spans="2:8" x14ac:dyDescent="0.45">
      <c r="B99" s="13">
        <v>92</v>
      </c>
      <c r="C99" s="95">
        <f>VLOOKUP(B99,'5_ADMISSIONS MODEL (calc)'!B:C,2,FALSE)</f>
        <v>43997</v>
      </c>
      <c r="D99" s="9">
        <f>VLOOKUP(B99,'5_ADMISSIONS MODEL (calc)'!B:X,22,FALSE)</f>
        <v>-49433.479686105973</v>
      </c>
      <c r="E99" s="9" t="str">
        <f t="shared" si="3"/>
        <v>ICU Bed Shortage</v>
      </c>
      <c r="F99" s="7">
        <f>VLOOKUP(B99,'5_ADMISSIONS MODEL (calc)'!B:X,23,FALSE)</f>
        <v>-134745.72239625567</v>
      </c>
      <c r="G99" s="9" t="str">
        <f t="shared" si="4"/>
        <v>Med/Surg Bed Shortage</v>
      </c>
      <c r="H99" s="18">
        <f t="shared" si="5"/>
        <v>43997</v>
      </c>
    </row>
    <row r="100" spans="2:8" x14ac:dyDescent="0.45">
      <c r="B100" s="13">
        <v>93</v>
      </c>
      <c r="C100" s="95">
        <f>VLOOKUP(B100,'5_ADMISSIONS MODEL (calc)'!B:C,2,FALSE)</f>
        <v>43998</v>
      </c>
      <c r="D100" s="9">
        <f>VLOOKUP(B100,'5_ADMISSIONS MODEL (calc)'!B:X,22,FALSE)</f>
        <v>-55110.022411855301</v>
      </c>
      <c r="E100" s="9" t="str">
        <f t="shared" si="3"/>
        <v>ICU Bed Shortage</v>
      </c>
      <c r="F100" s="7">
        <f>VLOOKUP(B100,'5_ADMISSIONS MODEL (calc)'!B:X,23,FALSE)</f>
        <v>-150504.15735844223</v>
      </c>
      <c r="G100" s="9" t="str">
        <f t="shared" si="4"/>
        <v>Med/Surg Bed Shortage</v>
      </c>
      <c r="H100" s="18">
        <f t="shared" si="5"/>
        <v>43998</v>
      </c>
    </row>
    <row r="101" spans="2:8" x14ac:dyDescent="0.45">
      <c r="B101" s="13">
        <v>94</v>
      </c>
      <c r="C101" s="95">
        <f>VLOOKUP(B101,'5_ADMISSIONS MODEL (calc)'!B:C,2,FALSE)</f>
        <v>43999</v>
      </c>
      <c r="D101" s="9">
        <f>VLOOKUP(B101,'5_ADMISSIONS MODEL (calc)'!B:X,22,FALSE)</f>
        <v>-61435.886369209511</v>
      </c>
      <c r="E101" s="9" t="str">
        <f t="shared" si="3"/>
        <v>ICU Bed Shortage</v>
      </c>
      <c r="F101" s="7">
        <f>VLOOKUP(B101,'5_ADMISSIONS MODEL (calc)'!B:X,23,FALSE)</f>
        <v>-168065.14836436251</v>
      </c>
      <c r="G101" s="9" t="str">
        <f t="shared" si="4"/>
        <v>Med/Surg Bed Shortage</v>
      </c>
      <c r="H101" s="18">
        <f t="shared" si="5"/>
        <v>43999</v>
      </c>
    </row>
    <row r="102" spans="2:8" x14ac:dyDescent="0.45">
      <c r="B102" s="13">
        <v>95</v>
      </c>
      <c r="C102" s="95">
        <f>VLOOKUP(B102,'5_ADMISSIONS MODEL (calc)'!B:C,2,FALSE)</f>
        <v>44000</v>
      </c>
      <c r="D102" s="9">
        <f>VLOOKUP(B102,'5_ADMISSIONS MODEL (calc)'!B:X,22,FALSE)</f>
        <v>-68485.345298750239</v>
      </c>
      <c r="E102" s="9" t="str">
        <f t="shared" si="3"/>
        <v>ICU Bed Shortage</v>
      </c>
      <c r="F102" s="7">
        <f>VLOOKUP(B102,'5_ADMISSIONS MODEL (calc)'!B:X,23,FALSE)</f>
        <v>-187634.88392820585</v>
      </c>
      <c r="G102" s="9" t="str">
        <f t="shared" si="4"/>
        <v>Med/Surg Bed Shortage</v>
      </c>
      <c r="H102" s="18">
        <f t="shared" si="5"/>
        <v>44000</v>
      </c>
    </row>
    <row r="103" spans="2:8" x14ac:dyDescent="0.45">
      <c r="B103" s="13">
        <v>96</v>
      </c>
      <c r="C103" s="95">
        <f>VLOOKUP(B103,'5_ADMISSIONS MODEL (calc)'!B:C,2,FALSE)</f>
        <v>44001</v>
      </c>
      <c r="D103" s="9">
        <f>VLOOKUP(B103,'5_ADMISSIONS MODEL (calc)'!B:X,22,FALSE)</f>
        <v>-76341.168872304625</v>
      </c>
      <c r="E103" s="9" t="str">
        <f t="shared" si="3"/>
        <v>ICU Bed Shortage</v>
      </c>
      <c r="F103" s="7">
        <f>VLOOKUP(B103,'5_ADMISSIONS MODEL (calc)'!B:X,23,FALSE)</f>
        <v>-209443.13779666007</v>
      </c>
      <c r="G103" s="9" t="str">
        <f t="shared" si="4"/>
        <v>Med/Surg Bed Shortage</v>
      </c>
      <c r="H103" s="18">
        <f t="shared" si="5"/>
        <v>44001</v>
      </c>
    </row>
    <row r="104" spans="2:8" x14ac:dyDescent="0.45">
      <c r="B104" s="13">
        <v>97</v>
      </c>
      <c r="C104" s="95">
        <f>VLOOKUP(B104,'5_ADMISSIONS MODEL (calc)'!B:C,2,FALSE)</f>
        <v>44002</v>
      </c>
      <c r="D104" s="9">
        <f>VLOOKUP(B104,'5_ADMISSIONS MODEL (calc)'!B:X,22,FALSE)</f>
        <v>-85095.594514845929</v>
      </c>
      <c r="E104" s="9" t="str">
        <f t="shared" si="3"/>
        <v>ICU Bed Shortage</v>
      </c>
      <c r="F104" s="7">
        <f>VLOOKUP(B104,'5_ADMISSIONS MODEL (calc)'!B:X,23,FALSE)</f>
        <v>-233745.96678683121</v>
      </c>
      <c r="G104" s="9" t="str">
        <f t="shared" si="4"/>
        <v>Med/Surg Bed Shortage</v>
      </c>
      <c r="H104" s="18">
        <f t="shared" si="5"/>
        <v>44002</v>
      </c>
    </row>
    <row r="105" spans="2:8" x14ac:dyDescent="0.45">
      <c r="B105" s="13">
        <v>98</v>
      </c>
      <c r="C105" s="95">
        <f>VLOOKUP(B105,'5_ADMISSIONS MODEL (calc)'!B:C,2,FALSE)</f>
        <v>44003</v>
      </c>
      <c r="D105" s="9">
        <f>VLOOKUP(B105,'5_ADMISSIONS MODEL (calc)'!B:X,22,FALSE)</f>
        <v>-94851.41038993551</v>
      </c>
      <c r="E105" s="9" t="str">
        <f t="shared" si="3"/>
        <v>ICU Bed Shortage</v>
      </c>
      <c r="F105" s="7">
        <f>VLOOKUP(B105,'5_ADMISSIONS MODEL (calc)'!B:X,23,FALSE)</f>
        <v>-260828.71722105291</v>
      </c>
      <c r="G105" s="9" t="str">
        <f t="shared" si="4"/>
        <v>Med/Surg Bed Shortage</v>
      </c>
      <c r="H105" s="18">
        <f t="shared" si="5"/>
        <v>44003</v>
      </c>
    </row>
    <row r="106" spans="2:8" x14ac:dyDescent="0.45">
      <c r="B106" s="13">
        <v>99</v>
      </c>
      <c r="C106" s="95">
        <f>VLOOKUP(B106,'5_ADMISSIONS MODEL (calc)'!B:C,2,FALSE)</f>
        <v>44004</v>
      </c>
      <c r="D106" s="9">
        <f>VLOOKUP(B106,'5_ADMISSIONS MODEL (calc)'!B:X,22,FALSE)</f>
        <v>-105723.16226434188</v>
      </c>
      <c r="E106" s="9" t="str">
        <f t="shared" si="3"/>
        <v>ICU Bed Shortage</v>
      </c>
      <c r="F106" s="7">
        <f>VLOOKUP(B106,'5_ADMISSIONS MODEL (calc)'!B:X,23,FALSE)</f>
        <v>-291009.37525798281</v>
      </c>
      <c r="G106" s="9" t="str">
        <f t="shared" si="4"/>
        <v>Med/Surg Bed Shortage</v>
      </c>
      <c r="H106" s="18">
        <f t="shared" si="5"/>
        <v>44004</v>
      </c>
    </row>
    <row r="107" spans="2:8" x14ac:dyDescent="0.45">
      <c r="B107" s="13">
        <v>100</v>
      </c>
      <c r="C107" s="95">
        <f>VLOOKUP(B107,'5_ADMISSIONS MODEL (calc)'!B:C,2,FALSE)</f>
        <v>44005</v>
      </c>
      <c r="D107" s="9">
        <f>VLOOKUP(B107,'5_ADMISSIONS MODEL (calc)'!B:X,22,FALSE)</f>
        <v>-117838.49842197236</v>
      </c>
      <c r="E107" s="9" t="str">
        <f t="shared" si="3"/>
        <v>ICU Bed Shortage</v>
      </c>
      <c r="F107" s="7">
        <f>VLOOKUP(B107,'5_ADMISSIONS MODEL (calc)'!B:X,23,FALSE)</f>
        <v>-324642.3004571576</v>
      </c>
      <c r="G107" s="9" t="str">
        <f t="shared" si="4"/>
        <v>Med/Surg Bed Shortage</v>
      </c>
      <c r="H107" s="18">
        <f t="shared" si="5"/>
        <v>44005</v>
      </c>
    </row>
    <row r="108" spans="2:8" x14ac:dyDescent="0.45">
      <c r="B108" s="13">
        <v>101</v>
      </c>
      <c r="C108" s="95">
        <f>VLOOKUP(B108,'5_ADMISSIONS MODEL (calc)'!B:C,2,FALSE)</f>
        <v>44006</v>
      </c>
      <c r="D108" s="9">
        <f>VLOOKUP(B108,'5_ADMISSIONS MODEL (calc)'!B:X,22,FALSE)</f>
        <v>-131339.66841812842</v>
      </c>
      <c r="E108" s="9" t="str">
        <f t="shared" si="3"/>
        <v>ICU Bed Shortage</v>
      </c>
      <c r="F108" s="7">
        <f>VLOOKUP(B108,'5_ADMISSIONS MODEL (calc)'!B:X,23,FALSE)</f>
        <v>-362122.38641383732</v>
      </c>
      <c r="G108" s="9" t="str">
        <f t="shared" si="4"/>
        <v>Med/Surg Bed Shortage</v>
      </c>
      <c r="H108" s="18">
        <f t="shared" si="5"/>
        <v>44006</v>
      </c>
    </row>
    <row r="109" spans="2:8" x14ac:dyDescent="0.45">
      <c r="B109" s="13">
        <v>102</v>
      </c>
      <c r="C109" s="95">
        <f>VLOOKUP(B109,'5_ADMISSIONS MODEL (calc)'!B:C,2,FALSE)</f>
        <v>44007</v>
      </c>
      <c r="D109" s="9">
        <f>VLOOKUP(B109,'5_ADMISSIONS MODEL (calc)'!B:X,22,FALSE)</f>
        <v>-146385.1932713782</v>
      </c>
      <c r="E109" s="9" t="str">
        <f t="shared" si="3"/>
        <v>ICU Bed Shortage</v>
      </c>
      <c r="F109" s="7">
        <f>VLOOKUP(B109,'5_ADMISSIONS MODEL (calc)'!B:X,23,FALSE)</f>
        <v>-403889.69731531572</v>
      </c>
      <c r="G109" s="9" t="str">
        <f t="shared" si="4"/>
        <v>Med/Surg Bed Shortage</v>
      </c>
      <c r="H109" s="18">
        <f t="shared" si="5"/>
        <v>44007</v>
      </c>
    </row>
    <row r="110" spans="2:8" x14ac:dyDescent="0.45">
      <c r="B110" s="13">
        <v>103</v>
      </c>
      <c r="C110" s="95">
        <f>VLOOKUP(B110,'5_ADMISSIONS MODEL (calc)'!B:C,2,FALSE)</f>
        <v>44008</v>
      </c>
      <c r="D110" s="9">
        <f>VLOOKUP(B110,'5_ADMISSIONS MODEL (calc)'!B:X,22,FALSE)</f>
        <v>-163151.72670323672</v>
      </c>
      <c r="E110" s="9" t="str">
        <f t="shared" si="3"/>
        <v>ICU Bed Shortage</v>
      </c>
      <c r="F110" s="7">
        <f>VLOOKUP(B110,'5_ADMISSIONS MODEL (calc)'!B:X,23,FALSE)</f>
        <v>-450434.63485780422</v>
      </c>
      <c r="G110" s="9" t="str">
        <f t="shared" si="4"/>
        <v>Med/Surg Bed Shortage</v>
      </c>
      <c r="H110" s="18">
        <f t="shared" si="5"/>
        <v>44008</v>
      </c>
    </row>
    <row r="111" spans="2:8" x14ac:dyDescent="0.45">
      <c r="B111" s="13">
        <v>104</v>
      </c>
      <c r="C111" s="95">
        <f>VLOOKUP(B111,'5_ADMISSIONS MODEL (calc)'!B:C,2,FALSE)</f>
        <v>44009</v>
      </c>
      <c r="D111" s="9">
        <f>VLOOKUP(B111,'5_ADMISSIONS MODEL (calc)'!B:X,22,FALSE)</f>
        <v>-181836.1292789907</v>
      </c>
      <c r="E111" s="9" t="str">
        <f t="shared" si="3"/>
        <v>ICU Bed Shortage</v>
      </c>
      <c r="F111" s="7">
        <f>VLOOKUP(B111,'5_ADMISSIONS MODEL (calc)'!B:X,23,FALSE)</f>
        <v>-502303.69619010703</v>
      </c>
      <c r="G111" s="9" t="str">
        <f t="shared" si="4"/>
        <v>Med/Surg Bed Shortage</v>
      </c>
      <c r="H111" s="18">
        <f t="shared" si="5"/>
        <v>44009</v>
      </c>
    </row>
    <row r="112" spans="2:8" x14ac:dyDescent="0.45">
      <c r="B112" s="13">
        <v>105</v>
      </c>
      <c r="C112" s="95">
        <f>VLOOKUP(B112,'5_ADMISSIONS MODEL (calc)'!B:C,2,FALSE)</f>
        <v>44010</v>
      </c>
      <c r="D112" s="9">
        <f>VLOOKUP(B112,'5_ADMISSIONS MODEL (calc)'!B:X,22,FALSE)</f>
        <v>-202657.77980273549</v>
      </c>
      <c r="E112" s="9" t="str">
        <f t="shared" si="3"/>
        <v>ICU Bed Shortage</v>
      </c>
      <c r="F112" s="7">
        <f>VLOOKUP(B112,'5_ADMISSIONS MODEL (calc)'!B:X,23,FALSE)</f>
        <v>-560105.89048971853</v>
      </c>
      <c r="G112" s="9" t="str">
        <f t="shared" si="4"/>
        <v>Med/Surg Bed Shortage</v>
      </c>
      <c r="H112" s="18">
        <f t="shared" si="5"/>
        <v>44010</v>
      </c>
    </row>
    <row r="113" spans="2:8" x14ac:dyDescent="0.45">
      <c r="B113" s="13">
        <v>106</v>
      </c>
      <c r="C113" s="95">
        <f>VLOOKUP(B113,'5_ADMISSIONS MODEL (calc)'!B:C,2,FALSE)</f>
        <v>44011</v>
      </c>
      <c r="D113" s="9">
        <f>VLOOKUP(B113,'5_ADMISSIONS MODEL (calc)'!B:X,22,FALSE)</f>
        <v>-225861.15110536147</v>
      </c>
      <c r="E113" s="9" t="str">
        <f t="shared" si="3"/>
        <v>ICU Bed Shortage</v>
      </c>
      <c r="F113" s="7">
        <f>VLOOKUP(B113,'5_ADMISSIONS MODEL (calc)'!B:X,23,FALSE)</f>
        <v>-624519.88951015729</v>
      </c>
      <c r="G113" s="9" t="str">
        <f t="shared" si="4"/>
        <v>Med/Surg Bed Shortage</v>
      </c>
      <c r="H113" s="18">
        <f t="shared" si="5"/>
        <v>44011</v>
      </c>
    </row>
    <row r="114" spans="2:8" x14ac:dyDescent="0.45">
      <c r="B114" s="13">
        <v>107</v>
      </c>
      <c r="C114" s="95">
        <f>VLOOKUP(B114,'5_ADMISSIONS MODEL (calc)'!B:C,2,FALSE)</f>
        <v>44012</v>
      </c>
      <c r="D114" s="9">
        <f>VLOOKUP(B114,'5_ADMISSIONS MODEL (calc)'!B:X,22,FALSE)</f>
        <v>-251718.68046853784</v>
      </c>
      <c r="E114" s="9" t="str">
        <f t="shared" si="3"/>
        <v>ICU Bed Shortage</v>
      </c>
      <c r="F114" s="7">
        <f>VLOOKUP(B114,'5_ADMISSIONS MODEL (calc)'!B:X,23,FALSE)</f>
        <v>-696301.99605611945</v>
      </c>
      <c r="G114" s="9" t="str">
        <f t="shared" si="4"/>
        <v>Med/Surg Bed Shortage</v>
      </c>
      <c r="H114" s="18">
        <f t="shared" si="5"/>
        <v>44012</v>
      </c>
    </row>
    <row r="115" spans="2:8" x14ac:dyDescent="0.45">
      <c r="B115" s="13">
        <v>108</v>
      </c>
      <c r="C115" s="95">
        <f>VLOOKUP(B115,'5_ADMISSIONS MODEL (calc)'!B:C,2,FALSE)</f>
        <v>44013</v>
      </c>
      <c r="D115" s="9">
        <f>VLOOKUP(B115,'5_ADMISSIONS MODEL (calc)'!B:X,22,FALSE)</f>
        <v>-280533.96838714555</v>
      </c>
      <c r="E115" s="9" t="str">
        <f t="shared" si="3"/>
        <v>ICU Bed Shortage</v>
      </c>
      <c r="F115" s="7">
        <f>VLOOKUP(B115,'5_ADMISSIONS MODEL (calc)'!B:X,23,FALSE)</f>
        <v>-776295.02394654555</v>
      </c>
      <c r="G115" s="9" t="str">
        <f t="shared" si="4"/>
        <v>Med/Surg Bed Shortage</v>
      </c>
      <c r="H115" s="18">
        <f t="shared" si="5"/>
        <v>44013</v>
      </c>
    </row>
    <row r="116" spans="2:8" x14ac:dyDescent="0.45">
      <c r="B116" s="13">
        <v>109</v>
      </c>
      <c r="C116" s="95">
        <f>VLOOKUP(B116,'5_ADMISSIONS MODEL (calc)'!B:C,2,FALSE)</f>
        <v>44014</v>
      </c>
      <c r="D116" s="9">
        <f>VLOOKUP(B116,'5_ADMISSIONS MODEL (calc)'!B:X,22,FALSE)</f>
        <v>-312645.34322772571</v>
      </c>
      <c r="E116" s="9" t="str">
        <f t="shared" si="3"/>
        <v>ICU Bed Shortage</v>
      </c>
      <c r="F116" s="7">
        <f>VLOOKUP(B116,'5_ADMISSIONS MODEL (calc)'!B:X,23,FALSE)</f>
        <v>-865438.1937277395</v>
      </c>
      <c r="G116" s="9" t="str">
        <f t="shared" si="4"/>
        <v>Med/Surg Bed Shortage</v>
      </c>
      <c r="H116" s="18">
        <f t="shared" si="5"/>
        <v>44014</v>
      </c>
    </row>
    <row r="117" spans="2:8" x14ac:dyDescent="0.45">
      <c r="B117" s="13">
        <v>110</v>
      </c>
      <c r="C117" s="95">
        <f>VLOOKUP(B117,'5_ADMISSIONS MODEL (calc)'!B:C,2,FALSE)</f>
        <v>44015</v>
      </c>
      <c r="D117" s="9">
        <f>VLOOKUP(B117,'5_ADMISSIONS MODEL (calc)'!B:X,22,FALSE)</f>
        <v>-348429.8336365954</v>
      </c>
      <c r="E117" s="9" t="str">
        <f t="shared" si="3"/>
        <v>ICU Bed Shortage</v>
      </c>
      <c r="F117" s="7">
        <f>VLOOKUP(B117,'5_ADMISSIONS MODEL (calc)'!B:X,23,FALSE)</f>
        <v>-964778.16032487701</v>
      </c>
      <c r="G117" s="9" t="str">
        <f t="shared" si="4"/>
        <v>Med/Surg Bed Shortage</v>
      </c>
      <c r="H117" s="18">
        <f t="shared" si="5"/>
        <v>44015</v>
      </c>
    </row>
    <row r="118" spans="2:8" x14ac:dyDescent="0.45">
      <c r="B118" s="13">
        <v>111</v>
      </c>
      <c r="C118" s="95">
        <f>VLOOKUP(B118,'5_ADMISSIONS MODEL (calc)'!B:C,2,FALSE)</f>
        <v>44016</v>
      </c>
      <c r="D118" s="9">
        <f>VLOOKUP(B118,'5_ADMISSIONS MODEL (calc)'!B:X,22,FALSE)</f>
        <v>-388307.5953387898</v>
      </c>
      <c r="E118" s="9" t="str">
        <f t="shared" si="3"/>
        <v>ICU Bed Shortage</v>
      </c>
      <c r="F118" s="7">
        <f>VLOOKUP(B118,'5_ADMISSIONS MODEL (calc)'!B:X,23,FALSE)</f>
        <v>-1075481.3021106459</v>
      </c>
      <c r="G118" s="9" t="str">
        <f t="shared" si="4"/>
        <v>Med/Surg Bed Shortage</v>
      </c>
      <c r="H118" s="18">
        <f t="shared" si="5"/>
        <v>44016</v>
      </c>
    </row>
    <row r="119" spans="2:8" x14ac:dyDescent="0.45">
      <c r="B119" s="13">
        <v>112</v>
      </c>
      <c r="C119" s="95">
        <f>VLOOKUP(B119,'5_ADMISSIONS MODEL (calc)'!B:C,2,FALSE)</f>
        <v>44017</v>
      </c>
      <c r="D119" s="9">
        <f>VLOOKUP(B119,'5_ADMISSIONS MODEL (calc)'!B:X,22,FALSE)</f>
        <v>-432746.8443041133</v>
      </c>
      <c r="E119" s="9" t="str">
        <f t="shared" si="3"/>
        <v>ICU Bed Shortage</v>
      </c>
      <c r="F119" s="7">
        <f>VLOOKUP(B119,'5_ADMISSIONS MODEL (calc)'!B:X,23,FALSE)</f>
        <v>-1198847.4156804199</v>
      </c>
      <c r="G119" s="9" t="str">
        <f t="shared" si="4"/>
        <v>Med/Surg Bed Shortage</v>
      </c>
      <c r="H119" s="18">
        <f t="shared" si="5"/>
        <v>44017</v>
      </c>
    </row>
    <row r="120" spans="2:8" x14ac:dyDescent="0.45">
      <c r="B120" s="13">
        <v>113</v>
      </c>
      <c r="C120" s="95">
        <f>VLOOKUP(B120,'5_ADMISSIONS MODEL (calc)'!B:C,2,FALSE)</f>
        <v>44018</v>
      </c>
      <c r="D120" s="9">
        <f>VLOOKUP(B120,'5_ADMISSIONS MODEL (calc)'!B:X,22,FALSE)</f>
        <v>-482269.35420198808</v>
      </c>
      <c r="E120" s="9" t="str">
        <f t="shared" si="3"/>
        <v>ICU Bed Shortage</v>
      </c>
      <c r="F120" s="7">
        <f>VLOOKUP(B120,'5_ADMISSIONS MODEL (calc)'!B:X,23,FALSE)</f>
        <v>-1336324.9771281553</v>
      </c>
      <c r="G120" s="9" t="str">
        <f t="shared" si="4"/>
        <v>Med/Surg Bed Shortage</v>
      </c>
      <c r="H120" s="18">
        <f t="shared" si="5"/>
        <v>44018</v>
      </c>
    </row>
    <row r="121" spans="2:8" x14ac:dyDescent="0.45">
      <c r="B121" s="13">
        <v>114</v>
      </c>
      <c r="C121" s="95">
        <f>VLOOKUP(B121,'5_ADMISSIONS MODEL (calc)'!B:C,2,FALSE)</f>
        <v>44019</v>
      </c>
      <c r="D121" s="9">
        <f>VLOOKUP(B121,'5_ADMISSIONS MODEL (calc)'!B:X,22,FALSE)</f>
        <v>-537456.58269225352</v>
      </c>
      <c r="E121" s="9" t="str">
        <f t="shared" si="3"/>
        <v>ICU Bed Shortage</v>
      </c>
      <c r="F121" s="7">
        <f>VLOOKUP(B121,'5_ADMISSIONS MODEL (calc)'!B:X,23,FALSE)</f>
        <v>-1489528.1490099239</v>
      </c>
      <c r="G121" s="9" t="str">
        <f t="shared" si="4"/>
        <v>Med/Surg Bed Shortage</v>
      </c>
      <c r="H121" s="18">
        <f t="shared" si="5"/>
        <v>44019</v>
      </c>
    </row>
    <row r="122" spans="2:8" x14ac:dyDescent="0.45">
      <c r="B122" s="13">
        <v>115</v>
      </c>
      <c r="C122" s="95">
        <f>VLOOKUP(B122,'5_ADMISSIONS MODEL (calc)'!B:C,2,FALSE)</f>
        <v>44020</v>
      </c>
      <c r="D122" s="9">
        <f>VLOOKUP(B122,'5_ADMISSIONS MODEL (calc)'!B:X,22,FALSE)</f>
        <v>-598956.4984824158</v>
      </c>
      <c r="E122" s="9" t="str">
        <f t="shared" si="3"/>
        <v>ICU Bed Shortage</v>
      </c>
      <c r="F122" s="7">
        <f>VLOOKUP(B122,'5_ADMISSIONS MODEL (calc)'!B:X,23,FALSE)</f>
        <v>-1660255.7326786071</v>
      </c>
      <c r="G122" s="9" t="str">
        <f t="shared" si="4"/>
        <v>Med/Surg Bed Shortage</v>
      </c>
      <c r="H122" s="18">
        <f t="shared" si="5"/>
        <v>44020</v>
      </c>
    </row>
    <row r="123" spans="2:8" x14ac:dyDescent="0.45">
      <c r="B123" s="13">
        <v>116</v>
      </c>
      <c r="C123" s="95">
        <f>VLOOKUP(B123,'5_ADMISSIONS MODEL (calc)'!B:C,2,FALSE)</f>
        <v>44021</v>
      </c>
      <c r="D123" s="9">
        <f>VLOOKUP(B123,'5_ADMISSIONS MODEL (calc)'!B:X,22,FALSE)</f>
        <v>-667491.18930973636</v>
      </c>
      <c r="E123" s="9" t="str">
        <f t="shared" si="3"/>
        <v>ICU Bed Shortage</v>
      </c>
      <c r="F123" s="7">
        <f>VLOOKUP(B123,'5_ADMISSIONS MODEL (calc)'!B:X,23,FALSE)</f>
        <v>-1850512.2885144174</v>
      </c>
      <c r="G123" s="9" t="str">
        <f t="shared" si="4"/>
        <v>Med/Surg Bed Shortage</v>
      </c>
      <c r="H123" s="18">
        <f t="shared" si="5"/>
        <v>44021</v>
      </c>
    </row>
    <row r="124" spans="2:8" x14ac:dyDescent="0.45">
      <c r="B124" s="13">
        <v>117</v>
      </c>
      <c r="C124" s="95">
        <f>VLOOKUP(B124,'5_ADMISSIONS MODEL (calc)'!B:C,2,FALSE)</f>
        <v>44022</v>
      </c>
      <c r="D124" s="9">
        <f>VLOOKUP(B124,'5_ADMISSIONS MODEL (calc)'!B:X,22,FALSE)</f>
        <v>-743865.34017561062</v>
      </c>
      <c r="E124" s="9" t="str">
        <f t="shared" si="3"/>
        <v>ICU Bed Shortage</v>
      </c>
      <c r="F124" s="7">
        <f>VLOOKUP(B124,'5_ADMISSIONS MODEL (calc)'!B:X,23,FALSE)</f>
        <v>-2062531.6720298002</v>
      </c>
      <c r="G124" s="9" t="str">
        <f t="shared" si="4"/>
        <v>Med/Surg Bed Shortage</v>
      </c>
      <c r="H124" s="18">
        <f t="shared" si="5"/>
        <v>44022</v>
      </c>
    </row>
    <row r="125" spans="2:8" x14ac:dyDescent="0.45">
      <c r="B125" s="13">
        <v>118</v>
      </c>
      <c r="C125" s="95">
        <f>VLOOKUP(B125,'5_ADMISSIONS MODEL (calc)'!B:C,2,FALSE)</f>
        <v>44023</v>
      </c>
      <c r="D125" s="9">
        <f>VLOOKUP(B125,'5_ADMISSIONS MODEL (calc)'!B:X,22,FALSE)</f>
        <v>-828975.68137755955</v>
      </c>
      <c r="E125" s="9" t="str">
        <f t="shared" si="3"/>
        <v>ICU Bed Shortage</v>
      </c>
      <c r="F125" s="7">
        <f>VLOOKUP(B125,'5_ADMISSIONS MODEL (calc)'!B:X,23,FALSE)</f>
        <v>-2298803.2621926982</v>
      </c>
      <c r="G125" s="9" t="str">
        <f t="shared" si="4"/>
        <v>Med/Surg Bed Shortage</v>
      </c>
      <c r="H125" s="18">
        <f t="shared" si="5"/>
        <v>44023</v>
      </c>
    </row>
    <row r="126" spans="2:8" x14ac:dyDescent="0.45">
      <c r="B126" s="13">
        <v>119</v>
      </c>
      <c r="C126" s="95">
        <f>VLOOKUP(B126,'5_ADMISSIONS MODEL (calc)'!B:C,2,FALSE)</f>
        <v>44024</v>
      </c>
      <c r="D126" s="9">
        <f>VLOOKUP(B126,'5_ADMISSIONS MODEL (calc)'!B:X,22,FALSE)</f>
        <v>-923821.51727082476</v>
      </c>
      <c r="E126" s="9" t="str">
        <f t="shared" si="3"/>
        <v>ICU Bed Shortage</v>
      </c>
      <c r="F126" s="7">
        <f>VLOOKUP(B126,'5_ADMISSIONS MODEL (calc)'!B:X,23,FALSE)</f>
        <v>-2562101.1899222801</v>
      </c>
      <c r="G126" s="9" t="str">
        <f t="shared" si="4"/>
        <v>Med/Surg Bed Shortage</v>
      </c>
      <c r="H126" s="18">
        <f t="shared" si="5"/>
        <v>44024</v>
      </c>
    </row>
    <row r="127" spans="2:8" x14ac:dyDescent="0.45">
      <c r="B127" s="13">
        <v>120</v>
      </c>
      <c r="C127" s="95">
        <f>VLOOKUP(B127,'5_ADMISSIONS MODEL (calc)'!B:C,2,FALSE)</f>
        <v>44025</v>
      </c>
      <c r="D127" s="9">
        <f>VLOOKUP(B127,'5_ADMISSIONS MODEL (calc)'!B:X,22,FALSE)</f>
        <v>-1029516.4593807047</v>
      </c>
      <c r="E127" s="9" t="str">
        <f t="shared" si="3"/>
        <v>ICU Bed Shortage</v>
      </c>
      <c r="F127" s="7">
        <f>VLOOKUP(B127,'5_ADMISSIONS MODEL (calc)'!B:X,23,FALSE)</f>
        <v>-2855516.9099370982</v>
      </c>
      <c r="G127" s="9" t="str">
        <f t="shared" si="4"/>
        <v>Med/Surg Bed Shortage</v>
      </c>
      <c r="H127" s="18">
        <f t="shared" si="5"/>
        <v>44025</v>
      </c>
    </row>
    <row r="128" spans="2:8" x14ac:dyDescent="0.45">
      <c r="B128" s="13">
        <v>121</v>
      </c>
      <c r="C128" s="95">
        <f>VLOOKUP(B128,'5_ADMISSIONS MODEL (calc)'!B:C,2,FALSE)</f>
        <v>44026</v>
      </c>
      <c r="D128" s="9">
        <f>VLOOKUP(B128,'5_ADMISSIONS MODEL (calc)'!B:X,22,FALSE)</f>
        <v>-1147301.5016273954</v>
      </c>
      <c r="E128" s="9" t="str">
        <f t="shared" si="3"/>
        <v>ICU Bed Shortage</v>
      </c>
      <c r="F128" s="7">
        <f>VLOOKUP(B128,'5_ADMISSIONS MODEL (calc)'!B:X,23,FALSE)</f>
        <v>-3182495.4983908399</v>
      </c>
      <c r="G128" s="9" t="str">
        <f t="shared" si="4"/>
        <v>Med/Surg Bed Shortage</v>
      </c>
      <c r="H128" s="18">
        <f t="shared" si="5"/>
        <v>44026</v>
      </c>
    </row>
    <row r="129" spans="2:8" x14ac:dyDescent="0.45">
      <c r="B129" s="13">
        <v>122</v>
      </c>
      <c r="C129" s="95">
        <f>VLOOKUP(B129,'5_ADMISSIONS MODEL (calc)'!B:C,2,FALSE)</f>
        <v>44027</v>
      </c>
      <c r="D129" s="9">
        <f>VLOOKUP(B129,'5_ADMISSIONS MODEL (calc)'!B:X,22,FALSE)</f>
        <v>-1278559.5911832047</v>
      </c>
      <c r="E129" s="9" t="str">
        <f t="shared" si="3"/>
        <v>ICU Bed Shortage</v>
      </c>
      <c r="F129" s="7">
        <f>VLOOKUP(B129,'5_ADMISSIONS MODEL (calc)'!B:X,23,FALSE)</f>
        <v>-3546876.1024764068</v>
      </c>
      <c r="G129" s="9" t="str">
        <f t="shared" si="4"/>
        <v>Med/Surg Bed Shortage</v>
      </c>
      <c r="H129" s="18">
        <f t="shared" si="5"/>
        <v>44027</v>
      </c>
    </row>
    <row r="130" spans="2:8" x14ac:dyDescent="0.45">
      <c r="B130" s="13">
        <v>123</v>
      </c>
      <c r="C130" s="95">
        <f>VLOOKUP(B130,'5_ADMISSIONS MODEL (calc)'!B:C,2,FALSE)</f>
        <v>44028</v>
      </c>
      <c r="D130" s="9">
        <f>VLOOKUP(B130,'5_ADMISSIONS MODEL (calc)'!B:X,22,FALSE)</f>
        <v>-1424831.8660426624</v>
      </c>
      <c r="E130" s="9" t="str">
        <f t="shared" si="3"/>
        <v>ICU Bed Shortage</v>
      </c>
      <c r="F130" s="7">
        <f>VLOOKUP(B130,'5_ADMISSIONS MODEL (calc)'!B:X,23,FALSE)</f>
        <v>-3952937.0169284465</v>
      </c>
      <c r="G130" s="9" t="str">
        <f t="shared" si="4"/>
        <v>Med/Surg Bed Shortage</v>
      </c>
      <c r="H130" s="18">
        <f t="shared" si="5"/>
        <v>44028</v>
      </c>
    </row>
    <row r="131" spans="2:8" x14ac:dyDescent="0.45">
      <c r="B131" s="13">
        <v>124</v>
      </c>
      <c r="C131" s="95">
        <f>VLOOKUP(B131,'5_ADMISSIONS MODEL (calc)'!B:C,2,FALSE)</f>
        <v>44029</v>
      </c>
      <c r="D131" s="9">
        <f>VLOOKUP(B131,'5_ADMISSIONS MODEL (calc)'!B:X,22,FALSE)</f>
        <v>-1587835.7499553855</v>
      </c>
      <c r="E131" s="9" t="str">
        <f t="shared" si="3"/>
        <v>ICU Bed Shortage</v>
      </c>
      <c r="F131" s="7">
        <f>VLOOKUP(B131,'5_ADMISSIONS MODEL (calc)'!B:X,23,FALSE)</f>
        <v>-4405445.9166801637</v>
      </c>
      <c r="G131" s="9" t="str">
        <f t="shared" si="4"/>
        <v>Med/Surg Bed Shortage</v>
      </c>
      <c r="H131" s="18">
        <f t="shared" si="5"/>
        <v>44029</v>
      </c>
    </row>
    <row r="132" spans="2:8" x14ac:dyDescent="0.45">
      <c r="B132" s="13">
        <v>125</v>
      </c>
      <c r="C132" s="95">
        <f>VLOOKUP(B132,'5_ADMISSIONS MODEL (calc)'!B:C,2,FALSE)</f>
        <v>44030</v>
      </c>
      <c r="D132" s="9">
        <f>VLOOKUP(B132,'5_ADMISSIONS MODEL (calc)'!B:X,22,FALSE)</f>
        <v>-1769485.117179363</v>
      </c>
      <c r="E132" s="9" t="str">
        <f t="shared" si="3"/>
        <v>ICU Bed Shortage</v>
      </c>
      <c r="F132" s="7">
        <f>VLOOKUP(B132,'5_ADMISSIONS MODEL (calc)'!B:X,23,FALSE)</f>
        <v>-4909715.8354701316</v>
      </c>
      <c r="G132" s="9" t="str">
        <f t="shared" si="4"/>
        <v>Med/Surg Bed Shortage</v>
      </c>
      <c r="H132" s="18">
        <f t="shared" si="5"/>
        <v>44030</v>
      </c>
    </row>
    <row r="133" spans="2:8" x14ac:dyDescent="0.45">
      <c r="B133" s="13">
        <v>126</v>
      </c>
      <c r="C133" s="95">
        <f>VLOOKUP(B133,'5_ADMISSIONS MODEL (calc)'!B:C,2,FALSE)</f>
        <v>44031</v>
      </c>
      <c r="D133" s="9">
        <f>VLOOKUP(B133,'5_ADMISSIONS MODEL (calc)'!B:X,22,FALSE)</f>
        <v>-1971912.763814697</v>
      </c>
      <c r="E133" s="9" t="str">
        <f t="shared" si="3"/>
        <v>ICU Bed Shortage</v>
      </c>
      <c r="F133" s="7">
        <f>VLOOKUP(B133,'5_ADMISSIONS MODEL (calc)'!B:X,23,FALSE)</f>
        <v>-5471667.5476595806</v>
      </c>
      <c r="G133" s="9" t="str">
        <f t="shared" si="4"/>
        <v>Med/Surg Bed Shortage</v>
      </c>
      <c r="H133" s="18">
        <f t="shared" si="5"/>
        <v>44031</v>
      </c>
    </row>
    <row r="134" spans="2:8" x14ac:dyDescent="0.45">
      <c r="B134" s="13">
        <v>127</v>
      </c>
      <c r="C134" s="95">
        <f>VLOOKUP(B134,'5_ADMISSIONS MODEL (calc)'!B:C,2,FALSE)</f>
        <v>44032</v>
      </c>
      <c r="D134" s="9">
        <f>VLOOKUP(B134,'5_ADMISSIONS MODEL (calc)'!B:X,22,FALSE)</f>
        <v>-2197495.4495599987</v>
      </c>
      <c r="E134" s="9" t="str">
        <f t="shared" si="3"/>
        <v>ICU Bed Shortage</v>
      </c>
      <c r="F134" s="7">
        <f>VLOOKUP(B134,'5_ADMISSIONS MODEL (calc)'!B:X,23,FALSE)</f>
        <v>-6097899.0857025627</v>
      </c>
      <c r="G134" s="9" t="str">
        <f t="shared" si="4"/>
        <v>Med/Surg Bed Shortage</v>
      </c>
      <c r="H134" s="18">
        <f t="shared" si="5"/>
        <v>44032</v>
      </c>
    </row>
    <row r="135" spans="2:8" x14ac:dyDescent="0.45">
      <c r="B135" s="13">
        <v>128</v>
      </c>
      <c r="C135" s="95">
        <f>VLOOKUP(B135,'5_ADMISSIONS MODEL (calc)'!B:C,2,FALSE)</f>
        <v>44033</v>
      </c>
      <c r="D135" s="9">
        <f>VLOOKUP(B135,'5_ADMISSIONS MODEL (calc)'!B:X,22,FALSE)</f>
        <v>-2448881.803913739</v>
      </c>
      <c r="E135" s="9" t="str">
        <f t="shared" si="3"/>
        <v>ICU Bed Shortage</v>
      </c>
      <c r="F135" s="7">
        <f>VLOOKUP(B135,'5_ADMISSIONS MODEL (calc)'!B:X,23,FALSE)</f>
        <v>-6795763.2094930951</v>
      </c>
      <c r="G135" s="9" t="str">
        <f t="shared" si="4"/>
        <v>Med/Surg Bed Shortage</v>
      </c>
      <c r="H135" s="18">
        <f t="shared" si="5"/>
        <v>44033</v>
      </c>
    </row>
    <row r="136" spans="2:8" x14ac:dyDescent="0.45">
      <c r="B136" s="13">
        <v>129</v>
      </c>
      <c r="C136" s="95">
        <f>VLOOKUP(B136,'5_ADMISSIONS MODEL (calc)'!B:C,2,FALSE)</f>
        <v>44034</v>
      </c>
      <c r="D136" s="9">
        <f>VLOOKUP(B136,'5_ADMISSIONS MODEL (calc)'!B:X,22,FALSE)</f>
        <v>-2729023.4244750594</v>
      </c>
      <c r="E136" s="9" t="str">
        <f t="shared" si="3"/>
        <v>ICU Bed Shortage</v>
      </c>
      <c r="F136" s="7">
        <f>VLOOKUP(B136,'5_ADMISSIONS MODEL (calc)'!B:X,23,FALSE)</f>
        <v>-7573453.7371785706</v>
      </c>
      <c r="G136" s="9" t="str">
        <f t="shared" si="4"/>
        <v>Med/Surg Bed Shortage</v>
      </c>
      <c r="H136" s="18">
        <f t="shared" si="5"/>
        <v>44034</v>
      </c>
    </row>
    <row r="137" spans="2:8" x14ac:dyDescent="0.45">
      <c r="B137" s="13">
        <v>130</v>
      </c>
      <c r="C137" s="95">
        <f>VLOOKUP(B137,'5_ADMISSIONS MODEL (calc)'!B:C,2,FALSE)</f>
        <v>44035</v>
      </c>
      <c r="D137" s="9">
        <f>VLOOKUP(B137,'5_ADMISSIONS MODEL (calc)'!B:X,22,FALSE)</f>
        <v>-3041209.5324779246</v>
      </c>
      <c r="E137" s="9" t="str">
        <f t="shared" ref="E137:E157" si="6">IF(D137&gt;0,"ICU Bed Excess","ICU Bed Shortage")</f>
        <v>ICU Bed Shortage</v>
      </c>
      <c r="F137" s="7">
        <f>VLOOKUP(B137,'5_ADMISSIONS MODEL (calc)'!B:X,23,FALSE)</f>
        <v>-8440101.7510736603</v>
      </c>
      <c r="G137" s="9" t="str">
        <f t="shared" ref="G137:G157" si="7">IF(F137&gt;0,"Med/Surg Bed Excess","Med/Surg Bed Shortage")</f>
        <v>Med/Surg Bed Shortage</v>
      </c>
      <c r="H137" s="18">
        <f t="shared" ref="H137:H157" si="8">C137</f>
        <v>44035</v>
      </c>
    </row>
    <row r="138" spans="2:8" x14ac:dyDescent="0.45">
      <c r="B138" s="13">
        <v>131</v>
      </c>
      <c r="C138" s="95">
        <f>VLOOKUP(B138,'5_ADMISSIONS MODEL (calc)'!B:C,2,FALSE)</f>
        <v>44036</v>
      </c>
      <c r="D138" s="9">
        <f>VLOOKUP(B138,'5_ADMISSIONS MODEL (calc)'!B:X,22,FALSE)</f>
        <v>-3389105.5924589266</v>
      </c>
      <c r="E138" s="9" t="str">
        <f t="shared" si="6"/>
        <v>ICU Bed Shortage</v>
      </c>
      <c r="F138" s="7">
        <f>VLOOKUP(B138,'5_ADMISSIONS MODEL (calc)'!B:X,23,FALSE)</f>
        <v>-9405882.8082554098</v>
      </c>
      <c r="G138" s="9" t="str">
        <f t="shared" si="7"/>
        <v>Med/Surg Bed Shortage</v>
      </c>
      <c r="H138" s="18">
        <f t="shared" si="8"/>
        <v>44036</v>
      </c>
    </row>
    <row r="139" spans="2:8" x14ac:dyDescent="0.45">
      <c r="B139" s="13">
        <v>132</v>
      </c>
      <c r="C139" s="95">
        <f>VLOOKUP(B139,'5_ADMISSIONS MODEL (calc)'!B:C,2,FALSE)</f>
        <v>44037</v>
      </c>
      <c r="D139" s="9">
        <f>VLOOKUP(B139,'5_ADMISSIONS MODEL (calc)'!B:X,22,FALSE)</f>
        <v>-3776796.3495031004</v>
      </c>
      <c r="E139" s="9" t="str">
        <f t="shared" si="6"/>
        <v>ICU Bed Shortage</v>
      </c>
      <c r="F139" s="7">
        <f>VLOOKUP(B139,'5_ADMISSIONS MODEL (calc)'!B:X,23,FALSE)</f>
        <v>-10482136.414628997</v>
      </c>
      <c r="G139" s="9" t="str">
        <f t="shared" si="7"/>
        <v>Med/Surg Bed Shortage</v>
      </c>
      <c r="H139" s="18">
        <f t="shared" si="8"/>
        <v>44037</v>
      </c>
    </row>
    <row r="140" spans="2:8" x14ac:dyDescent="0.45">
      <c r="B140" s="13">
        <v>133</v>
      </c>
      <c r="C140" s="95">
        <f>VLOOKUP(B140,'5_ADMISSIONS MODEL (calc)'!B:C,2,FALSE)</f>
        <v>44038</v>
      </c>
      <c r="D140" s="9">
        <f>VLOOKUP(B140,'5_ADMISSIONS MODEL (calc)'!B:X,22,FALSE)</f>
        <v>-4208833.7893800922</v>
      </c>
      <c r="E140" s="9" t="str">
        <f t="shared" si="6"/>
        <v>ICU Bed Shortage</v>
      </c>
      <c r="F140" s="7">
        <f>VLOOKUP(B140,'5_ADMISSIONS MODEL (calc)'!B:X,23,FALSE)</f>
        <v>-11681499.165242745</v>
      </c>
      <c r="G140" s="9" t="str">
        <f t="shared" si="7"/>
        <v>Med/Surg Bed Shortage</v>
      </c>
      <c r="H140" s="18">
        <f t="shared" si="8"/>
        <v>44038</v>
      </c>
    </row>
    <row r="141" spans="2:8" x14ac:dyDescent="0.45">
      <c r="B141" s="13">
        <v>134</v>
      </c>
      <c r="C141" s="95">
        <f>VLOOKUP(B141,'5_ADMISSIONS MODEL (calc)'!B:C,2,FALSE)</f>
        <v>44039</v>
      </c>
      <c r="D141" s="9">
        <f>VLOOKUP(B141,'5_ADMISSIONS MODEL (calc)'!B:X,22,FALSE)</f>
        <v>-4690290.5846840832</v>
      </c>
      <c r="E141" s="9" t="str">
        <f t="shared" si="6"/>
        <v>ICU Bed Shortage</v>
      </c>
      <c r="F141" s="7">
        <f>VLOOKUP(B141,'5_ADMISSIONS MODEL (calc)'!B:X,23,FALSE)</f>
        <v>-13018053.114090044</v>
      </c>
      <c r="G141" s="9" t="str">
        <f t="shared" si="7"/>
        <v>Med/Surg Bed Shortage</v>
      </c>
      <c r="H141" s="18">
        <f t="shared" si="8"/>
        <v>44039</v>
      </c>
    </row>
    <row r="142" spans="2:8" x14ac:dyDescent="0.45">
      <c r="B142" s="13">
        <v>135</v>
      </c>
      <c r="C142" s="95">
        <f>VLOOKUP(B142,'5_ADMISSIONS MODEL (calc)'!B:C,2,FALSE)</f>
        <v>44040</v>
      </c>
      <c r="D142" s="9">
        <f>VLOOKUP(B142,'5_ADMISSIONS MODEL (calc)'!B:X,22,FALSE)</f>
        <v>-5226819.6545035541</v>
      </c>
      <c r="E142" s="9" t="str">
        <f t="shared" si="6"/>
        <v>ICU Bed Shortage</v>
      </c>
      <c r="F142" s="7">
        <f>VLOOKUP(B142,'5_ADMISSIONS MODEL (calc)'!B:X,23,FALSE)</f>
        <v>-14507491.115449671</v>
      </c>
      <c r="G142" s="9" t="str">
        <f t="shared" si="7"/>
        <v>Med/Surg Bed Shortage</v>
      </c>
      <c r="H142" s="18">
        <f t="shared" si="8"/>
        <v>44040</v>
      </c>
    </row>
    <row r="143" spans="2:8" x14ac:dyDescent="0.45">
      <c r="B143" s="13">
        <v>136</v>
      </c>
      <c r="C143" s="95">
        <f>VLOOKUP(B143,'5_ADMISSIONS MODEL (calc)'!B:C,2,FALSE)</f>
        <v>44041</v>
      </c>
      <c r="D143" s="9">
        <f>VLOOKUP(B143,'5_ADMISSIONS MODEL (calc)'!B:X,22,FALSE)</f>
        <v>-5824720.5369276786</v>
      </c>
      <c r="E143" s="9" t="str">
        <f t="shared" si="6"/>
        <v>ICU Bed Shortage</v>
      </c>
      <c r="F143" s="7">
        <f>VLOOKUP(B143,'5_ADMISSIONS MODEL (calc)'!B:X,23,FALSE)</f>
        <v>-16167301.078083355</v>
      </c>
      <c r="G143" s="9" t="str">
        <f t="shared" si="7"/>
        <v>Med/Surg Bed Shortage</v>
      </c>
      <c r="H143" s="18">
        <f t="shared" si="8"/>
        <v>44041</v>
      </c>
    </row>
    <row r="144" spans="2:8" x14ac:dyDescent="0.45">
      <c r="B144" s="13">
        <v>137</v>
      </c>
      <c r="C144" s="95">
        <f>VLOOKUP(B144,'5_ADMISSIONS MODEL (calc)'!B:C,2,FALSE)</f>
        <v>44042</v>
      </c>
      <c r="D144" s="9">
        <f>VLOOKUP(B144,'5_ADMISSIONS MODEL (calc)'!B:X,22,FALSE)</f>
        <v>-6491013.353687509</v>
      </c>
      <c r="E144" s="9" t="str">
        <f t="shared" si="6"/>
        <v>ICU Bed Shortage</v>
      </c>
      <c r="F144" s="7">
        <f>VLOOKUP(B144,'5_ADMISSIONS MODEL (calc)'!B:X,23,FALSE)</f>
        <v>-18016971.295670923</v>
      </c>
      <c r="G144" s="9" t="str">
        <f t="shared" si="7"/>
        <v>Med/Surg Bed Shortage</v>
      </c>
      <c r="H144" s="18">
        <f t="shared" si="8"/>
        <v>44042</v>
      </c>
    </row>
    <row r="145" spans="2:8" x14ac:dyDescent="0.45">
      <c r="B145" s="13">
        <v>138</v>
      </c>
      <c r="C145" s="95">
        <f>VLOOKUP(B145,'5_ADMISSIONS MODEL (calc)'!B:C,2,FALSE)</f>
        <v>44043</v>
      </c>
      <c r="D145" s="9">
        <f>VLOOKUP(B145,'5_ADMISSIONS MODEL (calc)'!B:X,22,FALSE)</f>
        <v>-7233521.2353715394</v>
      </c>
      <c r="E145" s="9" t="str">
        <f t="shared" si="6"/>
        <v>ICU Bed Shortage</v>
      </c>
      <c r="F145" s="7">
        <f>VLOOKUP(B145,'5_ADMISSIONS MODEL (calc)'!B:X,23,FALSE)</f>
        <v>-20078219.264324963</v>
      </c>
      <c r="G145" s="9" t="str">
        <f t="shared" si="7"/>
        <v>Med/Surg Bed Shortage</v>
      </c>
      <c r="H145" s="18">
        <f t="shared" si="8"/>
        <v>44043</v>
      </c>
    </row>
    <row r="146" spans="2:8" x14ac:dyDescent="0.45">
      <c r="B146" s="13">
        <v>139</v>
      </c>
      <c r="C146" s="95">
        <f>VLOOKUP(B146,'5_ADMISSIONS MODEL (calc)'!B:C,2,FALSE)</f>
        <v>44044</v>
      </c>
      <c r="D146" s="9">
        <f>VLOOKUP(B146,'5_ADMISSIONS MODEL (calc)'!B:X,22,FALSE)</f>
        <v>-8060962.1749931807</v>
      </c>
      <c r="E146" s="9" t="str">
        <f t="shared" si="6"/>
        <v>ICU Bed Shortage</v>
      </c>
      <c r="F146" s="7">
        <f>VLOOKUP(B146,'5_ADMISSIONS MODEL (calc)'!B:X,23,FALSE)</f>
        <v>-22375246.673795741</v>
      </c>
      <c r="G146" s="9" t="str">
        <f t="shared" si="7"/>
        <v>Med/Surg Bed Shortage</v>
      </c>
      <c r="H146" s="18">
        <f t="shared" si="8"/>
        <v>44044</v>
      </c>
    </row>
    <row r="147" spans="2:8" x14ac:dyDescent="0.45">
      <c r="B147" s="13">
        <v>140</v>
      </c>
      <c r="C147" s="95">
        <f>VLOOKUP(B147,'5_ADMISSIONS MODEL (calc)'!B:C,2,FALSE)</f>
        <v>44045</v>
      </c>
      <c r="D147" s="9">
        <f>VLOOKUP(B147,'5_ADMISSIONS MODEL (calc)'!B:X,22,FALSE)</f>
        <v>-8983051.3883886263</v>
      </c>
      <c r="E147" s="9" t="str">
        <f t="shared" si="6"/>
        <v>ICU Bed Shortage</v>
      </c>
      <c r="F147" s="7">
        <f>VLOOKUP(B147,'5_ADMISSIONS MODEL (calc)'!B:X,23,FALSE)</f>
        <v>-24935023.566289358</v>
      </c>
      <c r="G147" s="9" t="str">
        <f t="shared" si="7"/>
        <v>Med/Surg Bed Shortage</v>
      </c>
      <c r="H147" s="18">
        <f t="shared" si="8"/>
        <v>44045</v>
      </c>
    </row>
    <row r="148" spans="2:8" x14ac:dyDescent="0.45">
      <c r="B148" s="13">
        <v>141</v>
      </c>
      <c r="C148" s="95">
        <f>VLOOKUP(B148,'5_ADMISSIONS MODEL (calc)'!B:C,2,FALSE)</f>
        <v>44046</v>
      </c>
      <c r="D148" s="9">
        <f>VLOOKUP(B148,'5_ADMISSIONS MODEL (calc)'!B:X,22,FALSE)</f>
        <v>-10010615.383287186</v>
      </c>
      <c r="E148" s="9" t="str">
        <f t="shared" si="6"/>
        <v>ICU Bed Shortage</v>
      </c>
      <c r="F148" s="7">
        <f>VLOOKUP(B148,'5_ADMISSIONS MODEL (calc)'!B:X,23,FALSE)</f>
        <v>-27787604.999287549</v>
      </c>
      <c r="G148" s="9" t="str">
        <f t="shared" si="7"/>
        <v>Med/Surg Bed Shortage</v>
      </c>
      <c r="H148" s="18">
        <f t="shared" si="8"/>
        <v>44046</v>
      </c>
    </row>
    <row r="149" spans="2:8" x14ac:dyDescent="0.45">
      <c r="B149" s="13">
        <v>142</v>
      </c>
      <c r="C149" s="95">
        <f>VLOOKUP(B149,'5_ADMISSIONS MODEL (calc)'!B:C,2,FALSE)</f>
        <v>44047</v>
      </c>
      <c r="D149" s="9">
        <f>VLOOKUP(B149,'5_ADMISSIONS MODEL (calc)'!B:X,22,FALSE)</f>
        <v>-11155719.07637101</v>
      </c>
      <c r="E149" s="9" t="str">
        <f t="shared" si="6"/>
        <v>ICU Bed Shortage</v>
      </c>
      <c r="F149" s="7">
        <f>VLOOKUP(B149,'5_ADMISSIONS MODEL (calc)'!B:X,23,FALSE)</f>
        <v>-30966483.93039595</v>
      </c>
      <c r="G149" s="9" t="str">
        <f t="shared" si="7"/>
        <v>Med/Surg Bed Shortage</v>
      </c>
      <c r="H149" s="18">
        <f t="shared" si="8"/>
        <v>44047</v>
      </c>
    </row>
    <row r="150" spans="2:8" x14ac:dyDescent="0.45">
      <c r="B150" s="13">
        <v>143</v>
      </c>
      <c r="C150" s="95">
        <f>VLOOKUP(B150,'5_ADMISSIONS MODEL (calc)'!B:C,2,FALSE)</f>
        <v>44048</v>
      </c>
      <c r="D150" s="9">
        <f>VLOOKUP(B150,'5_ADMISSIONS MODEL (calc)'!B:X,22,FALSE)</f>
        <v>-12431807.450841224</v>
      </c>
      <c r="E150" s="9" t="str">
        <f t="shared" si="6"/>
        <v>ICU Bed Shortage</v>
      </c>
      <c r="F150" s="7">
        <f>VLOOKUP(B150,'5_ADMISSIONS MODEL (calc)'!B:X,23,FALSE)</f>
        <v>-34508984.46754054</v>
      </c>
      <c r="G150" s="9" t="str">
        <f t="shared" si="7"/>
        <v>Med/Surg Bed Shortage</v>
      </c>
      <c r="H150" s="18">
        <f t="shared" si="8"/>
        <v>44048</v>
      </c>
    </row>
    <row r="151" spans="2:8" x14ac:dyDescent="0.45">
      <c r="B151" s="13">
        <v>144</v>
      </c>
      <c r="C151" s="95">
        <f>VLOOKUP(B151,'5_ADMISSIONS MODEL (calc)'!B:C,2,FALSE)</f>
        <v>44049</v>
      </c>
      <c r="D151" s="9">
        <f>VLOOKUP(B151,'5_ADMISSIONS MODEL (calc)'!B:X,22,FALSE)</f>
        <v>-13853863.417731574</v>
      </c>
      <c r="E151" s="9" t="str">
        <f t="shared" si="6"/>
        <v>ICU Bed Shortage</v>
      </c>
      <c r="F151" s="7">
        <f>VLOOKUP(B151,'5_ADMISSIONS MODEL (calc)'!B:X,23,FALSE)</f>
        <v>-38456700.101773284</v>
      </c>
      <c r="G151" s="9" t="str">
        <f t="shared" si="7"/>
        <v>Med/Surg Bed Shortage</v>
      </c>
      <c r="H151" s="18">
        <f t="shared" si="8"/>
        <v>44049</v>
      </c>
    </row>
    <row r="152" spans="2:8" x14ac:dyDescent="0.45">
      <c r="B152" s="13">
        <v>145</v>
      </c>
      <c r="C152" s="95">
        <f>VLOOKUP(B152,'5_ADMISSIONS MODEL (calc)'!B:C,2,FALSE)</f>
        <v>44050</v>
      </c>
      <c r="D152" s="9">
        <f>VLOOKUP(B152,'5_ADMISSIONS MODEL (calc)'!B:X,22,FALSE)</f>
        <v>-15438583.734463556</v>
      </c>
      <c r="E152" s="9" t="str">
        <f t="shared" si="6"/>
        <v>ICU Bed Shortage</v>
      </c>
      <c r="F152" s="7">
        <f>VLOOKUP(B152,'5_ADMISSIONS MODEL (calc)'!B:X,23,FALSE)</f>
        <v>-42855982.06810081</v>
      </c>
      <c r="G152" s="9" t="str">
        <f t="shared" si="7"/>
        <v>Med/Surg Bed Shortage</v>
      </c>
      <c r="H152" s="18">
        <f t="shared" si="8"/>
        <v>44050</v>
      </c>
    </row>
    <row r="153" spans="2:8" x14ac:dyDescent="0.45">
      <c r="B153" s="13">
        <v>146</v>
      </c>
      <c r="C153" s="95">
        <f>VLOOKUP(B153,'5_ADMISSIONS MODEL (calc)'!B:C,2,FALSE)</f>
        <v>44051</v>
      </c>
      <c r="D153" s="9">
        <f>VLOOKUP(B153,'5_ADMISSIONS MODEL (calc)'!B:X,22,FALSE)</f>
        <v>-17204575.046152048</v>
      </c>
      <c r="E153" s="9" t="str">
        <f t="shared" si="6"/>
        <v>ICU Bed Shortage</v>
      </c>
      <c r="F153" s="7">
        <f>VLOOKUP(B153,'5_ADMISSIONS MODEL (calc)'!B:X,23,FALSE)</f>
        <v>-47758483.568317398</v>
      </c>
      <c r="G153" s="9" t="str">
        <f t="shared" si="7"/>
        <v>Med/Surg Bed Shortage</v>
      </c>
      <c r="H153" s="18">
        <f t="shared" si="8"/>
        <v>44051</v>
      </c>
    </row>
    <row r="154" spans="2:8" x14ac:dyDescent="0.45">
      <c r="B154" s="13">
        <v>147</v>
      </c>
      <c r="C154" s="95">
        <f>VLOOKUP(B154,'5_ADMISSIONS MODEL (calc)'!B:C,2,FALSE)</f>
        <v>44052</v>
      </c>
      <c r="D154" s="9">
        <f>VLOOKUP(B154,'5_ADMISSIONS MODEL (calc)'!B:X,22,FALSE)</f>
        <v>-19172572.351437233</v>
      </c>
      <c r="E154" s="9" t="str">
        <f t="shared" si="6"/>
        <v>ICU Bed Shortage</v>
      </c>
      <c r="F154" s="7">
        <f>VLOOKUP(B154,'5_ADMISSIONS MODEL (calc)'!B:X,23,FALSE)</f>
        <v>-53221766.245715223</v>
      </c>
      <c r="G154" s="9" t="str">
        <f t="shared" si="7"/>
        <v>Med/Surg Bed Shortage</v>
      </c>
      <c r="H154" s="18">
        <f t="shared" si="8"/>
        <v>44052</v>
      </c>
    </row>
    <row r="155" spans="2:8" x14ac:dyDescent="0.45">
      <c r="B155" s="13">
        <v>148</v>
      </c>
      <c r="C155" s="95">
        <f>VLOOKUP(B155,'5_ADMISSIONS MODEL (calc)'!B:C,2,FALSE)</f>
        <v>44053</v>
      </c>
      <c r="D155" s="9">
        <f>VLOOKUP(B155,'5_ADMISSIONS MODEL (calc)'!B:X,22,FALSE)</f>
        <v>-21365682.457911484</v>
      </c>
      <c r="E155" s="9" t="str">
        <f t="shared" si="6"/>
        <v>ICU Bed Shortage</v>
      </c>
      <c r="F155" s="7">
        <f>VLOOKUP(B155,'5_ADMISSIONS MODEL (calc)'!B:X,23,FALSE)</f>
        <v>-59309976.032461129</v>
      </c>
      <c r="G155" s="9" t="str">
        <f t="shared" si="7"/>
        <v>Med/Surg Bed Shortage</v>
      </c>
      <c r="H155" s="18">
        <f t="shared" si="8"/>
        <v>44053</v>
      </c>
    </row>
    <row r="156" spans="2:8" x14ac:dyDescent="0.45">
      <c r="B156" s="13">
        <v>149</v>
      </c>
      <c r="C156" s="95">
        <f>VLOOKUP(B156,'5_ADMISSIONS MODEL (calc)'!B:C,2,FALSE)</f>
        <v>44054</v>
      </c>
      <c r="D156" s="9">
        <f>VLOOKUP(B156,'5_ADMISSIONS MODEL (calc)'!B:X,22,FALSE)</f>
        <v>-23809655.285619449</v>
      </c>
      <c r="E156" s="9" t="str">
        <f t="shared" si="6"/>
        <v>ICU Bed Shortage</v>
      </c>
      <c r="F156" s="7">
        <f>VLOOKUP(B156,'5_ADMISSIONS MODEL (calc)'!B:X,23,FALSE)</f>
        <v>-66094596.304953352</v>
      </c>
      <c r="G156" s="9" t="str">
        <f t="shared" si="7"/>
        <v>Med/Surg Bed Shortage</v>
      </c>
      <c r="H156" s="18">
        <f t="shared" si="8"/>
        <v>44054</v>
      </c>
    </row>
    <row r="157" spans="2:8" x14ac:dyDescent="0.45">
      <c r="B157" s="13">
        <v>150</v>
      </c>
      <c r="C157" s="95">
        <f>VLOOKUP(B157,'5_ADMISSIONS MODEL (calc)'!B:C,2,FALSE)</f>
        <v>44055</v>
      </c>
      <c r="D157" s="9">
        <f>VLOOKUP(B157,'5_ADMISSIONS MODEL (calc)'!B:X,22,FALSE)</f>
        <v>-26533186.204081804</v>
      </c>
      <c r="E157" s="9" t="str">
        <f t="shared" si="6"/>
        <v>ICU Bed Shortage</v>
      </c>
      <c r="F157" s="7">
        <f>VLOOKUP(B157,'5_ADMISSIONS MODEL (calc)'!B:X,23,FALSE)</f>
        <v>-73655287.190166011</v>
      </c>
      <c r="G157" s="9" t="str">
        <f t="shared" si="7"/>
        <v>Med/Surg Bed Shortage</v>
      </c>
      <c r="H157" s="18">
        <f t="shared" si="8"/>
        <v>44055</v>
      </c>
    </row>
    <row r="158" spans="2:8" x14ac:dyDescent="0.45">
      <c r="B158" s="13"/>
      <c r="C158" s="13"/>
    </row>
    <row r="159" spans="2:8" x14ac:dyDescent="0.45">
      <c r="B159" s="13"/>
      <c r="C159" s="13"/>
    </row>
    <row r="160" spans="2:8" x14ac:dyDescent="0.45">
      <c r="B160" s="13"/>
      <c r="C160" s="13"/>
    </row>
  </sheetData>
  <conditionalFormatting sqref="D8:F157">
    <cfRule type="containsText" dxfId="3" priority="4" operator="containsText" text="sHORT">
      <formula>NOT(ISERROR(SEARCH("sHORT",D8)))</formula>
    </cfRule>
  </conditionalFormatting>
  <conditionalFormatting sqref="D8:F157">
    <cfRule type="containsText" dxfId="2" priority="3" operator="containsText" text="EXCESS">
      <formula>NOT(ISERROR(SEARCH("EXCESS",D8)))</formula>
    </cfRule>
  </conditionalFormatting>
  <conditionalFormatting sqref="G8:G157">
    <cfRule type="containsText" dxfId="1" priority="2" operator="containsText" text="sHORT">
      <formula>NOT(ISERROR(SEARCH("sHORT",G8)))</formula>
    </cfRule>
  </conditionalFormatting>
  <conditionalFormatting sqref="G8:G157">
    <cfRule type="containsText" dxfId="0" priority="1" operator="containsText" text="EXCESS">
      <formula>NOT(ISERROR(SEARCH("EXCESS",G8)))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9435-85FA-4880-8187-23C69115B060}">
  <dimension ref="B2:I243"/>
  <sheetViews>
    <sheetView workbookViewId="0">
      <selection activeCell="E13" sqref="E13"/>
    </sheetView>
  </sheetViews>
  <sheetFormatPr defaultRowHeight="14.25" x14ac:dyDescent="0.45"/>
  <cols>
    <col min="1" max="1" width="3.19921875" customWidth="1"/>
    <col min="2" max="2" width="25.06640625" customWidth="1"/>
    <col min="3" max="3" width="13.3984375" customWidth="1"/>
    <col min="4" max="4" width="22.1328125" customWidth="1"/>
    <col min="5" max="6" width="21.265625" customWidth="1"/>
    <col min="7" max="7" width="11.265625" customWidth="1"/>
    <col min="9" max="9" width="14.6640625" bestFit="1" customWidth="1"/>
  </cols>
  <sheetData>
    <row r="2" spans="2:9" x14ac:dyDescent="0.45">
      <c r="B2" s="1" t="s">
        <v>38</v>
      </c>
      <c r="G2" s="1"/>
    </row>
    <row r="3" spans="2:9" x14ac:dyDescent="0.45">
      <c r="B3" s="6"/>
      <c r="G3" s="6"/>
    </row>
    <row r="4" spans="2:9" x14ac:dyDescent="0.45">
      <c r="B4" s="19" t="s">
        <v>101</v>
      </c>
      <c r="C4" s="18">
        <f>'1_MODEL INPUTS'!E12</f>
        <v>43906</v>
      </c>
      <c r="G4" s="6"/>
    </row>
    <row r="5" spans="2:9" x14ac:dyDescent="0.45">
      <c r="B5" s="19" t="s">
        <v>103</v>
      </c>
      <c r="C5" s="23">
        <f>'1_MODEL INPUTS'!E13</f>
        <v>39</v>
      </c>
      <c r="G5" s="6"/>
    </row>
    <row r="6" spans="2:9" x14ac:dyDescent="0.45">
      <c r="B6" t="s">
        <v>92</v>
      </c>
      <c r="C6">
        <f>'1_MODEL INPUTS'!E14</f>
        <v>6.4</v>
      </c>
      <c r="D6" s="6"/>
    </row>
    <row r="7" spans="2:9" x14ac:dyDescent="0.45">
      <c r="B7" t="s">
        <v>89</v>
      </c>
      <c r="C7" s="21">
        <f>'1_MODEL INPUTS'!E15</f>
        <v>0.11438674259589243</v>
      </c>
      <c r="D7" s="6"/>
    </row>
    <row r="8" spans="2:9" x14ac:dyDescent="0.45">
      <c r="B8" t="s">
        <v>95</v>
      </c>
      <c r="C8" s="9">
        <f>'1_MODEL INPUTS'!E16</f>
        <v>6045680</v>
      </c>
      <c r="D8" s="6"/>
    </row>
    <row r="9" spans="2:9" x14ac:dyDescent="0.45">
      <c r="B9" s="19" t="s">
        <v>94</v>
      </c>
      <c r="C9" s="21">
        <f>'1_MODEL INPUTS'!E17</f>
        <v>0.25</v>
      </c>
      <c r="G9" s="6"/>
    </row>
    <row r="11" spans="2:9" ht="53.25" customHeight="1" x14ac:dyDescent="0.45">
      <c r="B11" s="1" t="s">
        <v>87</v>
      </c>
      <c r="C11" s="2" t="s">
        <v>0</v>
      </c>
      <c r="D11" s="2" t="s">
        <v>46</v>
      </c>
      <c r="E11" s="2" t="s">
        <v>105</v>
      </c>
      <c r="F11" s="2" t="s">
        <v>114</v>
      </c>
      <c r="G11" s="2" t="s">
        <v>0</v>
      </c>
      <c r="H11" s="2" t="s">
        <v>87</v>
      </c>
      <c r="I11" s="2" t="s">
        <v>106</v>
      </c>
    </row>
    <row r="12" spans="2:9" x14ac:dyDescent="0.45">
      <c r="B12" s="18">
        <f>C4</f>
        <v>43906</v>
      </c>
      <c r="C12">
        <v>1</v>
      </c>
      <c r="D12" s="7">
        <f>C5</f>
        <v>39</v>
      </c>
      <c r="E12" s="9">
        <f>D12</f>
        <v>39</v>
      </c>
      <c r="F12" s="9">
        <f>D12/$C$9</f>
        <v>156</v>
      </c>
      <c r="G12">
        <v>1</v>
      </c>
      <c r="H12" s="18">
        <f t="shared" ref="H12:H75" si="0">B12</f>
        <v>43906</v>
      </c>
      <c r="I12" s="24">
        <f t="shared" ref="I12:I75" si="1">F12/$C$8</f>
        <v>2.5803548980429001E-5</v>
      </c>
    </row>
    <row r="13" spans="2:9" x14ac:dyDescent="0.45">
      <c r="B13" s="18">
        <f>B12+1</f>
        <v>43907</v>
      </c>
      <c r="C13">
        <v>2</v>
      </c>
      <c r="D13" s="7">
        <f>($D$12)*($C$7+1)^(C13)</f>
        <v>48.432454670865866</v>
      </c>
      <c r="E13" s="9">
        <f>(D13-D12)</f>
        <v>9.4324546708658659</v>
      </c>
      <c r="F13" s="9">
        <f t="shared" ref="F13:F76" si="2">D13/$C$9</f>
        <v>193.72981868346346</v>
      </c>
      <c r="G13">
        <v>2</v>
      </c>
      <c r="H13" s="18">
        <f t="shared" si="0"/>
        <v>43907</v>
      </c>
      <c r="I13" s="24">
        <f t="shared" si="1"/>
        <v>3.2044338880566532E-5</v>
      </c>
    </row>
    <row r="14" spans="2:9" x14ac:dyDescent="0.45">
      <c r="B14" s="18">
        <f t="shared" ref="B14:B77" si="3">B13+1</f>
        <v>43908</v>
      </c>
      <c r="C14">
        <v>3</v>
      </c>
      <c r="D14" s="7">
        <f t="shared" ref="D14:D77" si="4">($D$12)*($C$7+1)^(C14)</f>
        <v>53.972485396589434</v>
      </c>
      <c r="E14" s="9">
        <f t="shared" ref="E14:E77" si="5">(D14-D13)</f>
        <v>5.5400307257235681</v>
      </c>
      <c r="F14" s="9">
        <f t="shared" si="2"/>
        <v>215.88994158635774</v>
      </c>
      <c r="G14">
        <v>3</v>
      </c>
      <c r="H14" s="18">
        <f t="shared" si="0"/>
        <v>43908</v>
      </c>
      <c r="I14" s="24">
        <f t="shared" si="1"/>
        <v>3.570978642375345E-5</v>
      </c>
    </row>
    <row r="15" spans="2:9" x14ac:dyDescent="0.45">
      <c r="B15" s="18">
        <f t="shared" si="3"/>
        <v>43909</v>
      </c>
      <c r="C15">
        <v>4</v>
      </c>
      <c r="D15" s="7">
        <f t="shared" si="4"/>
        <v>60.146222190909661</v>
      </c>
      <c r="E15" s="9">
        <f t="shared" si="5"/>
        <v>6.1737367943202273</v>
      </c>
      <c r="F15" s="9">
        <f t="shared" si="2"/>
        <v>240.58488876363865</v>
      </c>
      <c r="G15">
        <v>4</v>
      </c>
      <c r="H15" s="18">
        <f t="shared" si="0"/>
        <v>43909</v>
      </c>
      <c r="I15" s="24">
        <f t="shared" si="1"/>
        <v>3.9794512571561617E-5</v>
      </c>
    </row>
    <row r="16" spans="2:9" x14ac:dyDescent="0.45">
      <c r="B16" s="18">
        <f t="shared" si="3"/>
        <v>43910</v>
      </c>
      <c r="C16">
        <v>5</v>
      </c>
      <c r="D16" s="7">
        <f t="shared" si="4"/>
        <v>67.026152626776593</v>
      </c>
      <c r="E16" s="9">
        <f t="shared" si="5"/>
        <v>6.8799304358669318</v>
      </c>
      <c r="F16" s="9">
        <f t="shared" si="2"/>
        <v>268.10461050710637</v>
      </c>
      <c r="G16">
        <v>5</v>
      </c>
      <c r="H16" s="18">
        <f t="shared" si="0"/>
        <v>43910</v>
      </c>
      <c r="I16" s="24">
        <f t="shared" si="1"/>
        <v>4.4346477237813841E-5</v>
      </c>
    </row>
    <row r="17" spans="2:9" x14ac:dyDescent="0.45">
      <c r="B17" s="18">
        <f t="shared" si="3"/>
        <v>43911</v>
      </c>
      <c r="C17">
        <v>6</v>
      </c>
      <c r="D17" s="7">
        <f t="shared" si="4"/>
        <v>74.693055894488694</v>
      </c>
      <c r="E17" s="9">
        <f t="shared" si="5"/>
        <v>7.666903267712101</v>
      </c>
      <c r="F17" s="9">
        <f t="shared" si="2"/>
        <v>298.77222357795478</v>
      </c>
      <c r="G17">
        <v>6</v>
      </c>
      <c r="H17" s="18">
        <f t="shared" si="0"/>
        <v>43911</v>
      </c>
      <c r="I17" s="24">
        <f t="shared" si="1"/>
        <v>4.9419126314650257E-5</v>
      </c>
    </row>
    <row r="18" spans="2:9" x14ac:dyDescent="0.45">
      <c r="B18" s="18">
        <f t="shared" si="3"/>
        <v>43912</v>
      </c>
      <c r="C18">
        <v>7</v>
      </c>
      <c r="D18" s="7">
        <f t="shared" si="4"/>
        <v>83.236951252792181</v>
      </c>
      <c r="E18" s="9">
        <f t="shared" si="5"/>
        <v>8.5438953583034873</v>
      </c>
      <c r="F18" s="9">
        <f t="shared" si="2"/>
        <v>332.94780501116873</v>
      </c>
      <c r="G18">
        <v>7</v>
      </c>
      <c r="H18" s="18">
        <f t="shared" si="0"/>
        <v>43912</v>
      </c>
      <c r="I18" s="24">
        <f t="shared" si="1"/>
        <v>5.5072019195718051E-5</v>
      </c>
    </row>
    <row r="19" spans="2:9" x14ac:dyDescent="0.45">
      <c r="B19" s="18">
        <f t="shared" si="3"/>
        <v>43913</v>
      </c>
      <c r="C19">
        <v>8</v>
      </c>
      <c r="D19" s="7">
        <f t="shared" si="4"/>
        <v>92.758154970212161</v>
      </c>
      <c r="E19" s="9">
        <f t="shared" si="5"/>
        <v>9.5212037174199793</v>
      </c>
      <c r="F19" s="9">
        <f t="shared" si="2"/>
        <v>371.03261988084864</v>
      </c>
      <c r="G19">
        <v>8</v>
      </c>
      <c r="H19" s="18">
        <f t="shared" si="0"/>
        <v>43913</v>
      </c>
      <c r="I19" s="24">
        <f t="shared" si="1"/>
        <v>6.1371528079694698E-5</v>
      </c>
    </row>
    <row r="20" spans="2:9" x14ac:dyDescent="0.45">
      <c r="B20" s="18">
        <f t="shared" si="3"/>
        <v>43914</v>
      </c>
      <c r="C20">
        <v>9</v>
      </c>
      <c r="D20" s="7">
        <f t="shared" si="4"/>
        <v>103.36845816645972</v>
      </c>
      <c r="E20" s="9">
        <f t="shared" si="5"/>
        <v>10.610303196247557</v>
      </c>
      <c r="F20" s="9">
        <f t="shared" si="2"/>
        <v>413.47383266583887</v>
      </c>
      <c r="G20">
        <v>9</v>
      </c>
      <c r="H20" s="18">
        <f t="shared" si="0"/>
        <v>43914</v>
      </c>
      <c r="I20" s="24">
        <f t="shared" si="1"/>
        <v>6.8391617264863317E-5</v>
      </c>
    </row>
    <row r="21" spans="2:9" x14ac:dyDescent="0.45">
      <c r="B21" s="18">
        <f t="shared" si="3"/>
        <v>43915</v>
      </c>
      <c r="C21">
        <v>10</v>
      </c>
      <c r="D21" s="7">
        <f t="shared" si="4"/>
        <v>115.19243938328081</v>
      </c>
      <c r="E21" s="9">
        <f t="shared" si="5"/>
        <v>11.823981216821096</v>
      </c>
      <c r="F21" s="9">
        <f t="shared" si="2"/>
        <v>460.76975753312325</v>
      </c>
      <c r="G21">
        <v>10</v>
      </c>
      <c r="H21" s="18">
        <f t="shared" si="0"/>
        <v>43915</v>
      </c>
      <c r="I21" s="24">
        <f t="shared" si="1"/>
        <v>7.6214711584656026E-5</v>
      </c>
    </row>
    <row r="22" spans="2:9" x14ac:dyDescent="0.45">
      <c r="B22" s="18">
        <f t="shared" si="3"/>
        <v>43916</v>
      </c>
      <c r="C22">
        <v>11</v>
      </c>
      <c r="D22" s="7">
        <f t="shared" si="4"/>
        <v>128.3689272960091</v>
      </c>
      <c r="E22" s="9">
        <f t="shared" si="5"/>
        <v>13.176487912728291</v>
      </c>
      <c r="F22" s="9">
        <f t="shared" si="2"/>
        <v>513.47570918403642</v>
      </c>
      <c r="G22">
        <v>11</v>
      </c>
      <c r="H22" s="18">
        <f t="shared" si="0"/>
        <v>43916</v>
      </c>
      <c r="I22" s="24">
        <f t="shared" si="1"/>
        <v>8.493266418071026E-5</v>
      </c>
    </row>
    <row r="23" spans="2:9" x14ac:dyDescent="0.45">
      <c r="B23" s="18">
        <f t="shared" si="3"/>
        <v>43917</v>
      </c>
      <c r="C23">
        <v>12</v>
      </c>
      <c r="D23" s="7">
        <f t="shared" si="4"/>
        <v>143.0526307399285</v>
      </c>
      <c r="E23" s="9">
        <f t="shared" si="5"/>
        <v>14.683703443919399</v>
      </c>
      <c r="F23" s="9">
        <f t="shared" si="2"/>
        <v>572.21052295971401</v>
      </c>
      <c r="G23">
        <v>12</v>
      </c>
      <c r="H23" s="18">
        <f t="shared" si="0"/>
        <v>43917</v>
      </c>
      <c r="I23" s="24">
        <f t="shared" si="1"/>
        <v>9.4647834976332518E-5</v>
      </c>
    </row>
    <row r="24" spans="2:9" x14ac:dyDescent="0.45">
      <c r="B24" s="18">
        <f t="shared" si="3"/>
        <v>43918</v>
      </c>
      <c r="C24">
        <v>13</v>
      </c>
      <c r="D24" s="7">
        <f t="shared" si="4"/>
        <v>159.41595519004196</v>
      </c>
      <c r="E24" s="9">
        <f t="shared" si="5"/>
        <v>16.363324450113453</v>
      </c>
      <c r="F24" s="9">
        <f t="shared" si="2"/>
        <v>637.66382076016782</v>
      </c>
      <c r="G24">
        <v>13</v>
      </c>
      <c r="H24" s="18">
        <f t="shared" si="0"/>
        <v>43918</v>
      </c>
      <c r="I24" s="24">
        <f t="shared" si="1"/>
        <v>1.0547429251302877E-4</v>
      </c>
    </row>
    <row r="25" spans="2:9" x14ac:dyDescent="0.45">
      <c r="B25" s="18">
        <f t="shared" si="3"/>
        <v>43919</v>
      </c>
      <c r="C25">
        <v>14</v>
      </c>
      <c r="D25" s="7">
        <f t="shared" si="4"/>
        <v>177.65102702204359</v>
      </c>
      <c r="E25" s="9">
        <f t="shared" si="5"/>
        <v>18.235071832001637</v>
      </c>
      <c r="F25" s="9">
        <f t="shared" si="2"/>
        <v>710.60410808817437</v>
      </c>
      <c r="G25">
        <v>14</v>
      </c>
      <c r="H25" s="18">
        <f t="shared" si="0"/>
        <v>43919</v>
      </c>
      <c r="I25" s="24">
        <f t="shared" si="1"/>
        <v>1.1753915326120046E-4</v>
      </c>
    </row>
    <row r="26" spans="2:9" x14ac:dyDescent="0.45">
      <c r="B26" s="18">
        <f t="shared" si="3"/>
        <v>43920</v>
      </c>
      <c r="C26">
        <v>15</v>
      </c>
      <c r="D26" s="7">
        <f t="shared" si="4"/>
        <v>197.97194932191005</v>
      </c>
      <c r="E26" s="9">
        <f t="shared" si="5"/>
        <v>20.320922299866453</v>
      </c>
      <c r="F26" s="9">
        <f t="shared" si="2"/>
        <v>791.88779728764018</v>
      </c>
      <c r="G26">
        <v>15</v>
      </c>
      <c r="H26" s="18">
        <f t="shared" si="0"/>
        <v>43920</v>
      </c>
      <c r="I26" s="24">
        <f t="shared" si="1"/>
        <v>1.3098407413022854E-4</v>
      </c>
    </row>
    <row r="27" spans="2:9" x14ac:dyDescent="0.45">
      <c r="B27" s="18">
        <f t="shared" si="3"/>
        <v>43921</v>
      </c>
      <c r="C27">
        <v>16</v>
      </c>
      <c r="D27" s="7">
        <f t="shared" si="4"/>
        <v>220.61731573020239</v>
      </c>
      <c r="E27" s="9">
        <f t="shared" si="5"/>
        <v>22.645366408292347</v>
      </c>
      <c r="F27" s="9">
        <f t="shared" si="2"/>
        <v>882.46926292080957</v>
      </c>
      <c r="G27">
        <v>16</v>
      </c>
      <c r="H27" s="18">
        <f t="shared" si="0"/>
        <v>43921</v>
      </c>
      <c r="I27" s="24">
        <f t="shared" si="1"/>
        <v>1.4596691570192429E-4</v>
      </c>
    </row>
    <row r="28" spans="2:9" x14ac:dyDescent="0.45">
      <c r="B28" s="18">
        <f t="shared" si="3"/>
        <v>43922</v>
      </c>
      <c r="C28">
        <v>17</v>
      </c>
      <c r="D28" s="7">
        <f t="shared" si="4"/>
        <v>245.85301183682978</v>
      </c>
      <c r="E28" s="9">
        <f t="shared" si="5"/>
        <v>25.235696106627387</v>
      </c>
      <c r="F28" s="9">
        <f t="shared" si="2"/>
        <v>983.41204734731912</v>
      </c>
      <c r="G28">
        <v>17</v>
      </c>
      <c r="H28" s="18">
        <f t="shared" si="0"/>
        <v>43922</v>
      </c>
      <c r="I28" s="24">
        <f t="shared" si="1"/>
        <v>1.6266359571583662E-4</v>
      </c>
    </row>
    <row r="29" spans="2:9" x14ac:dyDescent="0.45">
      <c r="B29" s="18">
        <f t="shared" si="3"/>
        <v>43923</v>
      </c>
      <c r="C29">
        <v>18</v>
      </c>
      <c r="D29" s="7">
        <f t="shared" si="4"/>
        <v>273.97533701823414</v>
      </c>
      <c r="E29" s="9">
        <f t="shared" si="5"/>
        <v>28.122325181404364</v>
      </c>
      <c r="F29" s="9">
        <f t="shared" si="2"/>
        <v>1095.9013480729366</v>
      </c>
      <c r="G29">
        <v>18</v>
      </c>
      <c r="H29" s="18">
        <f t="shared" si="0"/>
        <v>43923</v>
      </c>
      <c r="I29" s="24">
        <f t="shared" si="1"/>
        <v>1.8127015456870634E-4</v>
      </c>
    </row>
    <row r="30" spans="2:9" x14ac:dyDescent="0.45">
      <c r="B30" s="18">
        <f t="shared" si="3"/>
        <v>43924</v>
      </c>
      <c r="C30">
        <v>19</v>
      </c>
      <c r="D30" s="7">
        <f t="shared" si="4"/>
        <v>305.31448337136175</v>
      </c>
      <c r="E30" s="9">
        <f t="shared" si="5"/>
        <v>31.339146353127603</v>
      </c>
      <c r="F30" s="9">
        <f t="shared" si="2"/>
        <v>1221.257933485447</v>
      </c>
      <c r="G30">
        <v>19</v>
      </c>
      <c r="H30" s="18">
        <f t="shared" si="0"/>
        <v>43924</v>
      </c>
      <c r="I30" s="24">
        <f t="shared" si="1"/>
        <v>2.0200505707967457E-4</v>
      </c>
    </row>
    <row r="31" spans="2:9" x14ac:dyDescent="0.45">
      <c r="B31" s="18">
        <f t="shared" si="3"/>
        <v>43925</v>
      </c>
      <c r="C31">
        <v>20</v>
      </c>
      <c r="D31" s="7">
        <f t="shared" si="4"/>
        <v>340.23841259155955</v>
      </c>
      <c r="E31" s="9">
        <f t="shared" si="5"/>
        <v>34.923929220197806</v>
      </c>
      <c r="F31" s="9">
        <f t="shared" si="2"/>
        <v>1360.9536503662382</v>
      </c>
      <c r="G31">
        <v>20</v>
      </c>
      <c r="H31" s="18">
        <f t="shared" si="0"/>
        <v>43925</v>
      </c>
      <c r="I31" s="24">
        <f t="shared" si="1"/>
        <v>2.2511175754691586E-4</v>
      </c>
    </row>
    <row r="32" spans="2:9" x14ac:dyDescent="0.45">
      <c r="B32" s="18">
        <f t="shared" si="3"/>
        <v>43926</v>
      </c>
      <c r="C32">
        <v>21</v>
      </c>
      <c r="D32" s="7">
        <f t="shared" si="4"/>
        <v>379.15717631390527</v>
      </c>
      <c r="E32" s="9">
        <f t="shared" si="5"/>
        <v>38.918763722345716</v>
      </c>
      <c r="F32" s="9">
        <f t="shared" si="2"/>
        <v>1516.6287052556211</v>
      </c>
      <c r="G32">
        <v>21</v>
      </c>
      <c r="H32" s="18">
        <f t="shared" si="0"/>
        <v>43926</v>
      </c>
      <c r="I32" s="24">
        <f t="shared" si="1"/>
        <v>2.5086155821274383E-4</v>
      </c>
    </row>
    <row r="33" spans="2:9" x14ac:dyDescent="0.45">
      <c r="B33" s="18">
        <f t="shared" si="3"/>
        <v>43927</v>
      </c>
      <c r="C33">
        <v>22</v>
      </c>
      <c r="D33" s="7">
        <f t="shared" si="4"/>
        <v>422.52773064430937</v>
      </c>
      <c r="E33" s="9">
        <f t="shared" si="5"/>
        <v>43.370554330404104</v>
      </c>
      <c r="F33" s="9">
        <f t="shared" si="2"/>
        <v>1690.1109225772375</v>
      </c>
      <c r="G33">
        <v>22</v>
      </c>
      <c r="H33" s="18">
        <f t="shared" si="0"/>
        <v>43927</v>
      </c>
      <c r="I33" s="24">
        <f t="shared" si="1"/>
        <v>2.7955679469922947E-4</v>
      </c>
    </row>
    <row r="34" spans="2:9" x14ac:dyDescent="0.45">
      <c r="B34" s="18">
        <f t="shared" si="3"/>
        <v>43928</v>
      </c>
      <c r="C34">
        <v>23</v>
      </c>
      <c r="D34" s="7">
        <f t="shared" si="4"/>
        <v>470.85930140914661</v>
      </c>
      <c r="E34" s="9">
        <f t="shared" si="5"/>
        <v>48.331570764837238</v>
      </c>
      <c r="F34" s="9">
        <f t="shared" si="2"/>
        <v>1883.4372056365864</v>
      </c>
      <c r="G34">
        <v>23</v>
      </c>
      <c r="H34" s="18">
        <f t="shared" si="0"/>
        <v>43928</v>
      </c>
      <c r="I34" s="24">
        <f t="shared" si="1"/>
        <v>3.1153438581542299E-4</v>
      </c>
    </row>
    <row r="35" spans="2:9" x14ac:dyDescent="0.45">
      <c r="B35" s="18">
        <f t="shared" si="3"/>
        <v>43929</v>
      </c>
      <c r="C35">
        <v>24</v>
      </c>
      <c r="D35" s="7">
        <f t="shared" si="4"/>
        <v>524.71936311831632</v>
      </c>
      <c r="E35" s="9">
        <f t="shared" si="5"/>
        <v>53.860061709169713</v>
      </c>
      <c r="F35" s="9">
        <f t="shared" si="2"/>
        <v>2098.8774524732653</v>
      </c>
      <c r="G35">
        <v>24</v>
      </c>
      <c r="H35" s="18">
        <f t="shared" si="0"/>
        <v>43929</v>
      </c>
      <c r="I35" s="24">
        <f t="shared" si="1"/>
        <v>3.4716978941546115E-4</v>
      </c>
    </row>
    <row r="36" spans="2:9" x14ac:dyDescent="0.45">
      <c r="B36" s="18">
        <f t="shared" si="3"/>
        <v>43930</v>
      </c>
      <c r="C36">
        <v>25</v>
      </c>
      <c r="D36" s="7">
        <f t="shared" si="4"/>
        <v>584.7403018424119</v>
      </c>
      <c r="E36" s="9">
        <f t="shared" si="5"/>
        <v>60.020938724095572</v>
      </c>
      <c r="F36" s="9">
        <f t="shared" si="2"/>
        <v>2338.9612073696476</v>
      </c>
      <c r="G36">
        <v>25</v>
      </c>
      <c r="H36" s="18">
        <f t="shared" si="0"/>
        <v>43930</v>
      </c>
      <c r="I36" s="24">
        <f t="shared" si="1"/>
        <v>3.8688141075439778E-4</v>
      </c>
    </row>
    <row r="37" spans="2:9" x14ac:dyDescent="0.45">
      <c r="B37" s="18">
        <f t="shared" si="3"/>
        <v>43931</v>
      </c>
      <c r="C37">
        <v>26</v>
      </c>
      <c r="D37" s="7">
        <f t="shared" si="4"/>
        <v>651.62684023470422</v>
      </c>
      <c r="E37" s="9">
        <f t="shared" si="5"/>
        <v>66.886538392292323</v>
      </c>
      <c r="F37" s="9">
        <f t="shared" si="2"/>
        <v>2606.5073609388169</v>
      </c>
      <c r="G37">
        <v>26</v>
      </c>
      <c r="H37" s="18">
        <f t="shared" si="0"/>
        <v>43931</v>
      </c>
      <c r="I37" s="24">
        <f t="shared" si="1"/>
        <v>4.3113551510149675E-4</v>
      </c>
    </row>
    <row r="38" spans="2:9" x14ac:dyDescent="0.45">
      <c r="B38" s="18">
        <f t="shared" si="3"/>
        <v>43932</v>
      </c>
      <c r="C38">
        <v>27</v>
      </c>
      <c r="D38" s="7">
        <f t="shared" si="4"/>
        <v>726.16431187720605</v>
      </c>
      <c r="E38" s="9">
        <f t="shared" si="5"/>
        <v>74.537471642501828</v>
      </c>
      <c r="F38" s="9">
        <f t="shared" si="2"/>
        <v>2904.6572475088242</v>
      </c>
      <c r="G38">
        <v>27</v>
      </c>
      <c r="H38" s="18">
        <f t="shared" si="0"/>
        <v>43932</v>
      </c>
      <c r="I38" s="24">
        <f t="shared" si="1"/>
        <v>4.8045170229135914E-4</v>
      </c>
    </row>
    <row r="39" spans="2:9" x14ac:dyDescent="0.45">
      <c r="B39" s="18">
        <f t="shared" si="3"/>
        <v>43933</v>
      </c>
      <c r="C39">
        <v>28</v>
      </c>
      <c r="D39" s="7">
        <f t="shared" si="4"/>
        <v>809.22788210222723</v>
      </c>
      <c r="E39" s="9">
        <f t="shared" si="5"/>
        <v>83.063570225021181</v>
      </c>
      <c r="F39" s="9">
        <f t="shared" si="2"/>
        <v>3236.9115284089089</v>
      </c>
      <c r="G39">
        <v>28</v>
      </c>
      <c r="H39" s="18">
        <f t="shared" si="0"/>
        <v>43933</v>
      </c>
      <c r="I39" s="24">
        <f t="shared" si="1"/>
        <v>5.3540900749111909E-4</v>
      </c>
    </row>
    <row r="40" spans="2:9" x14ac:dyDescent="0.45">
      <c r="B40" s="18">
        <f t="shared" si="3"/>
        <v>43934</v>
      </c>
      <c r="C40">
        <v>29</v>
      </c>
      <c r="D40" s="7">
        <f t="shared" si="4"/>
        <v>901.79282355367388</v>
      </c>
      <c r="E40" s="9">
        <f t="shared" si="5"/>
        <v>92.564941451446657</v>
      </c>
      <c r="F40" s="9">
        <f t="shared" si="2"/>
        <v>3607.1712942146955</v>
      </c>
      <c r="G40">
        <v>29</v>
      </c>
      <c r="H40" s="18">
        <f t="shared" si="0"/>
        <v>43934</v>
      </c>
      <c r="I40" s="24">
        <f t="shared" si="1"/>
        <v>5.9665269981452797E-4</v>
      </c>
    </row>
    <row r="41" spans="2:9" x14ac:dyDescent="0.45">
      <c r="B41" s="18">
        <f t="shared" si="3"/>
        <v>43935</v>
      </c>
      <c r="C41">
        <v>30</v>
      </c>
      <c r="D41" s="7">
        <f t="shared" si="4"/>
        <v>1004.9459671363311</v>
      </c>
      <c r="E41" s="9">
        <f t="shared" si="5"/>
        <v>103.15314358265721</v>
      </c>
      <c r="F41" s="9">
        <f t="shared" si="2"/>
        <v>4019.7838685453244</v>
      </c>
      <c r="G41">
        <v>30</v>
      </c>
      <c r="H41" s="18">
        <f t="shared" si="0"/>
        <v>43935</v>
      </c>
      <c r="I41" s="24">
        <f t="shared" si="1"/>
        <v>6.6490185860735673E-4</v>
      </c>
    </row>
    <row r="42" spans="2:9" x14ac:dyDescent="0.45">
      <c r="B42" s="18">
        <f t="shared" si="3"/>
        <v>43936</v>
      </c>
      <c r="C42">
        <v>31</v>
      </c>
      <c r="D42" s="7">
        <f t="shared" si="4"/>
        <v>1119.8984628019348</v>
      </c>
      <c r="E42" s="9">
        <f t="shared" si="5"/>
        <v>114.95249566560369</v>
      </c>
      <c r="F42" s="9">
        <f t="shared" si="2"/>
        <v>4479.5938512077391</v>
      </c>
      <c r="G42">
        <v>31</v>
      </c>
      <c r="H42" s="18">
        <f t="shared" si="0"/>
        <v>43936</v>
      </c>
      <c r="I42" s="24">
        <f t="shared" si="1"/>
        <v>7.4095781635940693E-4</v>
      </c>
    </row>
    <row r="43" spans="2:9" x14ac:dyDescent="0.45">
      <c r="B43" s="18">
        <f t="shared" si="3"/>
        <v>43937</v>
      </c>
      <c r="C43">
        <v>32</v>
      </c>
      <c r="D43" s="7">
        <f t="shared" si="4"/>
        <v>1247.999999999995</v>
      </c>
      <c r="E43" s="9">
        <f t="shared" si="5"/>
        <v>128.10153719806021</v>
      </c>
      <c r="F43" s="9">
        <f t="shared" si="2"/>
        <v>4991.99999999998</v>
      </c>
      <c r="G43">
        <v>32</v>
      </c>
      <c r="H43" s="18">
        <f t="shared" si="0"/>
        <v>43937</v>
      </c>
      <c r="I43" s="24">
        <f t="shared" si="1"/>
        <v>8.2571356737372466E-4</v>
      </c>
    </row>
    <row r="44" spans="2:9" x14ac:dyDescent="0.45">
      <c r="B44" s="18">
        <f t="shared" si="3"/>
        <v>43938</v>
      </c>
      <c r="C44">
        <v>33</v>
      </c>
      <c r="D44" s="7">
        <f t="shared" si="4"/>
        <v>1390.7546547596683</v>
      </c>
      <c r="E44" s="9">
        <f t="shared" si="5"/>
        <v>142.75465475967326</v>
      </c>
      <c r="F44" s="9">
        <f t="shared" si="2"/>
        <v>5563.018619038673</v>
      </c>
      <c r="G44">
        <v>33</v>
      </c>
      <c r="H44" s="18">
        <f t="shared" si="0"/>
        <v>43938</v>
      </c>
      <c r="I44" s="24">
        <f t="shared" si="1"/>
        <v>9.2016425266283912E-4</v>
      </c>
    </row>
    <row r="45" spans="2:9" x14ac:dyDescent="0.45">
      <c r="B45" s="18">
        <f t="shared" si="3"/>
        <v>43939</v>
      </c>
      <c r="C45">
        <v>34</v>
      </c>
      <c r="D45" s="7">
        <f t="shared" si="4"/>
        <v>1549.8385494677016</v>
      </c>
      <c r="E45" s="9">
        <f t="shared" si="5"/>
        <v>159.08389470803331</v>
      </c>
      <c r="F45" s="9">
        <f t="shared" si="2"/>
        <v>6199.3541978708063</v>
      </c>
      <c r="G45">
        <v>34</v>
      </c>
      <c r="H45" s="18">
        <f t="shared" si="0"/>
        <v>43939</v>
      </c>
      <c r="I45" s="24">
        <f t="shared" si="1"/>
        <v>1.0254188441781249E-3</v>
      </c>
    </row>
    <row r="46" spans="2:9" x14ac:dyDescent="0.45">
      <c r="B46" s="18">
        <f t="shared" si="3"/>
        <v>43940</v>
      </c>
      <c r="C46">
        <v>35</v>
      </c>
      <c r="D46" s="7">
        <f t="shared" si="4"/>
        <v>1727.1195326908548</v>
      </c>
      <c r="E46" s="9">
        <f t="shared" si="5"/>
        <v>177.28098322315327</v>
      </c>
      <c r="F46" s="9">
        <f t="shared" si="2"/>
        <v>6908.4781307634194</v>
      </c>
      <c r="G46">
        <v>35</v>
      </c>
      <c r="H46" s="18">
        <f t="shared" si="0"/>
        <v>43940</v>
      </c>
      <c r="I46" s="24">
        <f t="shared" si="1"/>
        <v>1.1427131655601056E-3</v>
      </c>
    </row>
    <row r="47" spans="2:9" x14ac:dyDescent="0.45">
      <c r="B47" s="18">
        <f t="shared" si="3"/>
        <v>43941</v>
      </c>
      <c r="C47">
        <v>36</v>
      </c>
      <c r="D47" s="7">
        <f t="shared" si="4"/>
        <v>1924.6791101091014</v>
      </c>
      <c r="E47" s="9">
        <f t="shared" si="5"/>
        <v>197.55957741824659</v>
      </c>
      <c r="F47" s="9">
        <f t="shared" si="2"/>
        <v>7698.7164404364057</v>
      </c>
      <c r="G47">
        <v>36</v>
      </c>
      <c r="H47" s="18">
        <f t="shared" si="0"/>
        <v>43941</v>
      </c>
      <c r="I47" s="24">
        <f t="shared" si="1"/>
        <v>1.2734244022899667E-3</v>
      </c>
    </row>
    <row r="48" spans="2:9" x14ac:dyDescent="0.45">
      <c r="B48" s="18">
        <f t="shared" si="3"/>
        <v>43942</v>
      </c>
      <c r="C48">
        <v>37</v>
      </c>
      <c r="D48" s="7">
        <f t="shared" si="4"/>
        <v>2144.8368840568423</v>
      </c>
      <c r="E48" s="9">
        <f t="shared" si="5"/>
        <v>220.15777394774091</v>
      </c>
      <c r="F48" s="9">
        <f t="shared" si="2"/>
        <v>8579.3475362273693</v>
      </c>
      <c r="G48">
        <v>37</v>
      </c>
      <c r="H48" s="18">
        <f t="shared" si="0"/>
        <v>43942</v>
      </c>
      <c r="I48" s="24">
        <f t="shared" si="1"/>
        <v>1.4190872716100371E-3</v>
      </c>
    </row>
    <row r="49" spans="2:9" x14ac:dyDescent="0.45">
      <c r="B49" s="18">
        <f t="shared" si="3"/>
        <v>43943</v>
      </c>
      <c r="C49">
        <v>38</v>
      </c>
      <c r="D49" s="7">
        <f t="shared" si="4"/>
        <v>2390.1777886236287</v>
      </c>
      <c r="E49" s="9">
        <f t="shared" si="5"/>
        <v>245.34090456678632</v>
      </c>
      <c r="F49" s="9">
        <f t="shared" si="2"/>
        <v>9560.7111544945146</v>
      </c>
      <c r="G49">
        <v>38</v>
      </c>
      <c r="H49" s="18">
        <f t="shared" si="0"/>
        <v>43943</v>
      </c>
      <c r="I49" s="24">
        <f t="shared" si="1"/>
        <v>1.5814120420688019E-3</v>
      </c>
    </row>
    <row r="50" spans="2:9" x14ac:dyDescent="0.45">
      <c r="B50" s="18">
        <f t="shared" si="3"/>
        <v>43944</v>
      </c>
      <c r="C50">
        <v>39</v>
      </c>
      <c r="D50" s="7">
        <f t="shared" si="4"/>
        <v>2663.5824400893393</v>
      </c>
      <c r="E50" s="9">
        <f t="shared" si="5"/>
        <v>273.40465146571069</v>
      </c>
      <c r="F50" s="9">
        <f t="shared" si="2"/>
        <v>10654.329760357357</v>
      </c>
      <c r="G50">
        <v>39</v>
      </c>
      <c r="H50" s="18">
        <f t="shared" si="0"/>
        <v>43944</v>
      </c>
      <c r="I50" s="24">
        <f t="shared" si="1"/>
        <v>1.7623046142629709E-3</v>
      </c>
    </row>
    <row r="51" spans="2:9" x14ac:dyDescent="0.45">
      <c r="B51" s="18">
        <f t="shared" si="3"/>
        <v>43945</v>
      </c>
      <c r="C51">
        <v>40</v>
      </c>
      <c r="D51" s="7">
        <f t="shared" si="4"/>
        <v>2968.2609590467773</v>
      </c>
      <c r="E51" s="9">
        <f t="shared" si="5"/>
        <v>304.67851895743797</v>
      </c>
      <c r="F51" s="9">
        <f t="shared" si="2"/>
        <v>11873.043836187109</v>
      </c>
      <c r="G51">
        <v>40</v>
      </c>
      <c r="H51" s="18">
        <f t="shared" si="0"/>
        <v>43945</v>
      </c>
      <c r="I51" s="24">
        <f t="shared" si="1"/>
        <v>1.9638888985502225E-3</v>
      </c>
    </row>
    <row r="52" spans="2:9" x14ac:dyDescent="0.45">
      <c r="B52" s="18">
        <f t="shared" si="3"/>
        <v>43946</v>
      </c>
      <c r="C52">
        <v>41</v>
      </c>
      <c r="D52" s="7">
        <f t="shared" si="4"/>
        <v>3307.7906613266978</v>
      </c>
      <c r="E52" s="9">
        <f t="shared" si="5"/>
        <v>339.52970227992046</v>
      </c>
      <c r="F52" s="9">
        <f t="shared" si="2"/>
        <v>13231.162645306791</v>
      </c>
      <c r="G52">
        <v>41</v>
      </c>
      <c r="H52" s="18">
        <f t="shared" si="0"/>
        <v>43946</v>
      </c>
      <c r="I52" s="24">
        <f t="shared" si="1"/>
        <v>2.1885317524756175E-3</v>
      </c>
    </row>
    <row r="53" spans="2:9" x14ac:dyDescent="0.45">
      <c r="B53" s="18">
        <f t="shared" si="3"/>
        <v>43947</v>
      </c>
      <c r="C53">
        <v>42</v>
      </c>
      <c r="D53" s="7">
        <f t="shared" si="4"/>
        <v>3686.158060264971</v>
      </c>
      <c r="E53" s="9">
        <f t="shared" si="5"/>
        <v>378.36739893827325</v>
      </c>
      <c r="F53" s="9">
        <f t="shared" si="2"/>
        <v>14744.632241059884</v>
      </c>
      <c r="G53">
        <v>42</v>
      </c>
      <c r="H53" s="18">
        <f t="shared" si="0"/>
        <v>43947</v>
      </c>
      <c r="I53" s="24">
        <f t="shared" si="1"/>
        <v>2.4388707707089828E-3</v>
      </c>
    </row>
    <row r="54" spans="2:9" x14ac:dyDescent="0.45">
      <c r="B54" s="18">
        <f t="shared" si="3"/>
        <v>43948</v>
      </c>
      <c r="C54">
        <v>43</v>
      </c>
      <c r="D54" s="7">
        <f t="shared" si="4"/>
        <v>4107.8056734722741</v>
      </c>
      <c r="E54" s="9">
        <f t="shared" si="5"/>
        <v>421.64761320730304</v>
      </c>
      <c r="F54" s="9">
        <f t="shared" si="2"/>
        <v>16431.222693889096</v>
      </c>
      <c r="G54">
        <v>43</v>
      </c>
      <c r="H54" s="18">
        <f t="shared" si="0"/>
        <v>43948</v>
      </c>
      <c r="I54" s="24">
        <f t="shared" si="1"/>
        <v>2.717845253782717E-3</v>
      </c>
    </row>
    <row r="55" spans="2:9" x14ac:dyDescent="0.45">
      <c r="B55" s="18">
        <f t="shared" si="3"/>
        <v>43949</v>
      </c>
      <c r="C55">
        <v>44</v>
      </c>
      <c r="D55" s="7">
        <f t="shared" si="4"/>
        <v>4577.6841836776939</v>
      </c>
      <c r="E55" s="9">
        <f t="shared" si="5"/>
        <v>469.87851020541984</v>
      </c>
      <c r="F55" s="9">
        <f t="shared" si="2"/>
        <v>18310.736734710776</v>
      </c>
      <c r="G55">
        <v>44</v>
      </c>
      <c r="H55" s="18">
        <f t="shared" si="0"/>
        <v>43949</v>
      </c>
      <c r="I55" s="24">
        <f t="shared" si="1"/>
        <v>3.0287307192426289E-3</v>
      </c>
    </row>
    <row r="56" spans="2:9" x14ac:dyDescent="0.45">
      <c r="B56" s="18">
        <f t="shared" si="3"/>
        <v>43950</v>
      </c>
      <c r="C56">
        <v>45</v>
      </c>
      <c r="D56" s="7">
        <f t="shared" si="4"/>
        <v>5101.3105660813226</v>
      </c>
      <c r="E56" s="9">
        <f t="shared" si="5"/>
        <v>523.62638240362867</v>
      </c>
      <c r="F56" s="9">
        <f t="shared" si="2"/>
        <v>20405.24226432529</v>
      </c>
      <c r="G56">
        <v>45</v>
      </c>
      <c r="H56" s="18">
        <f t="shared" si="0"/>
        <v>43950</v>
      </c>
      <c r="I56" s="24">
        <f t="shared" si="1"/>
        <v>3.3751773604169077E-3</v>
      </c>
    </row>
    <row r="57" spans="2:9" x14ac:dyDescent="0.45">
      <c r="B57" s="18">
        <f t="shared" si="3"/>
        <v>43951</v>
      </c>
      <c r="C57">
        <v>46</v>
      </c>
      <c r="D57" s="7">
        <f t="shared" si="4"/>
        <v>5684.8328647053731</v>
      </c>
      <c r="E57" s="9">
        <f t="shared" si="5"/>
        <v>583.52229862405056</v>
      </c>
      <c r="F57" s="9">
        <f t="shared" si="2"/>
        <v>22739.331458821493</v>
      </c>
      <c r="G57">
        <v>46</v>
      </c>
      <c r="H57" s="18">
        <f t="shared" si="0"/>
        <v>43951</v>
      </c>
      <c r="I57" s="24">
        <f t="shared" si="1"/>
        <v>3.7612529043584003E-3</v>
      </c>
    </row>
    <row r="58" spans="2:9" x14ac:dyDescent="0.45">
      <c r="B58" s="18">
        <f t="shared" si="3"/>
        <v>43952</v>
      </c>
      <c r="C58">
        <v>47</v>
      </c>
      <c r="D58" s="7">
        <f t="shared" si="4"/>
        <v>6335.102378301096</v>
      </c>
      <c r="E58" s="9">
        <f t="shared" si="5"/>
        <v>650.26951359572286</v>
      </c>
      <c r="F58" s="9">
        <f t="shared" si="2"/>
        <v>25340.409513204384</v>
      </c>
      <c r="G58">
        <v>47</v>
      </c>
      <c r="H58" s="18">
        <f t="shared" si="0"/>
        <v>43952</v>
      </c>
      <c r="I58" s="24">
        <f t="shared" si="1"/>
        <v>4.191490372167297E-3</v>
      </c>
    </row>
    <row r="59" spans="2:9" x14ac:dyDescent="0.45">
      <c r="B59" s="18">
        <f t="shared" si="3"/>
        <v>43953</v>
      </c>
      <c r="C59">
        <v>48</v>
      </c>
      <c r="D59" s="7">
        <f t="shared" si="4"/>
        <v>7059.7541033664493</v>
      </c>
      <c r="E59" s="9">
        <f t="shared" si="5"/>
        <v>724.65172506535328</v>
      </c>
      <c r="F59" s="9">
        <f t="shared" si="2"/>
        <v>28239.016413465797</v>
      </c>
      <c r="G59">
        <v>48</v>
      </c>
      <c r="H59" s="18">
        <f t="shared" si="0"/>
        <v>43953</v>
      </c>
      <c r="I59" s="24">
        <f t="shared" si="1"/>
        <v>4.6709413024615589E-3</v>
      </c>
    </row>
    <row r="60" spans="2:9" x14ac:dyDescent="0.45">
      <c r="B60" s="18">
        <f t="shared" si="3"/>
        <v>43954</v>
      </c>
      <c r="C60">
        <v>49</v>
      </c>
      <c r="D60" s="7">
        <f t="shared" si="4"/>
        <v>7867.296378778522</v>
      </c>
      <c r="E60" s="9">
        <f t="shared" si="5"/>
        <v>807.54227541207274</v>
      </c>
      <c r="F60" s="9">
        <f t="shared" si="2"/>
        <v>31469.185515114088</v>
      </c>
      <c r="G60">
        <v>49</v>
      </c>
      <c r="H60" s="18">
        <f t="shared" si="0"/>
        <v>43954</v>
      </c>
      <c r="I60" s="24">
        <f t="shared" si="1"/>
        <v>5.2052350629067509E-3</v>
      </c>
    </row>
    <row r="61" spans="2:9" x14ac:dyDescent="0.45">
      <c r="B61" s="18">
        <f t="shared" si="3"/>
        <v>43955</v>
      </c>
      <c r="C61">
        <v>50</v>
      </c>
      <c r="D61" s="7">
        <f t="shared" si="4"/>
        <v>8767.2107845834562</v>
      </c>
      <c r="E61" s="9">
        <f t="shared" si="5"/>
        <v>899.91440580493418</v>
      </c>
      <c r="F61" s="9">
        <f t="shared" si="2"/>
        <v>35068.843138333825</v>
      </c>
      <c r="G61">
        <v>50</v>
      </c>
      <c r="H61" s="18">
        <f t="shared" si="0"/>
        <v>43955</v>
      </c>
      <c r="I61" s="24">
        <f t="shared" si="1"/>
        <v>5.8006449461985793E-3</v>
      </c>
    </row>
    <row r="62" spans="2:9" x14ac:dyDescent="0.45">
      <c r="B62" s="18">
        <f t="shared" si="3"/>
        <v>43956</v>
      </c>
      <c r="C62">
        <v>51</v>
      </c>
      <c r="D62" s="7">
        <f t="shared" si="4"/>
        <v>9770.0634678835377</v>
      </c>
      <c r="E62" s="9">
        <f t="shared" si="5"/>
        <v>1002.8526833000815</v>
      </c>
      <c r="F62" s="9">
        <f t="shared" si="2"/>
        <v>39080.253871534151</v>
      </c>
      <c r="G62">
        <v>51</v>
      </c>
      <c r="H62" s="18">
        <f t="shared" si="0"/>
        <v>43956</v>
      </c>
      <c r="I62" s="24">
        <f t="shared" si="1"/>
        <v>6.464161826549561E-3</v>
      </c>
    </row>
    <row r="63" spans="2:9" x14ac:dyDescent="0.45">
      <c r="B63" s="18">
        <f t="shared" si="3"/>
        <v>43957</v>
      </c>
      <c r="C63" s="11">
        <v>52</v>
      </c>
      <c r="D63" s="7">
        <f t="shared" si="4"/>
        <v>10887.629202929862</v>
      </c>
      <c r="E63" s="9">
        <f t="shared" si="5"/>
        <v>1117.5657350463243</v>
      </c>
      <c r="F63" s="9">
        <f t="shared" si="2"/>
        <v>43550.516811719448</v>
      </c>
      <c r="G63">
        <v>52</v>
      </c>
      <c r="H63" s="18">
        <f t="shared" si="0"/>
        <v>43957</v>
      </c>
      <c r="I63" s="24">
        <f t="shared" si="1"/>
        <v>7.2035762415012779E-3</v>
      </c>
    </row>
    <row r="64" spans="2:9" x14ac:dyDescent="0.45">
      <c r="B64" s="18">
        <f t="shared" si="3"/>
        <v>43958</v>
      </c>
      <c r="C64">
        <v>53</v>
      </c>
      <c r="D64" s="7">
        <f t="shared" si="4"/>
        <v>12133.029642044919</v>
      </c>
      <c r="E64" s="9">
        <f t="shared" si="5"/>
        <v>1245.4004391150575</v>
      </c>
      <c r="F64" s="9">
        <f t="shared" si="2"/>
        <v>48532.118568179678</v>
      </c>
      <c r="G64">
        <v>53</v>
      </c>
      <c r="H64" s="18">
        <f t="shared" si="0"/>
        <v>43958</v>
      </c>
      <c r="I64" s="24">
        <f t="shared" si="1"/>
        <v>8.0275698628077697E-3</v>
      </c>
    </row>
    <row r="65" spans="2:9" x14ac:dyDescent="0.45">
      <c r="B65" s="18">
        <f t="shared" si="3"/>
        <v>43959</v>
      </c>
      <c r="C65">
        <v>54</v>
      </c>
      <c r="D65" s="7">
        <f t="shared" si="4"/>
        <v>13520.887380617847</v>
      </c>
      <c r="E65" s="9">
        <f t="shared" si="5"/>
        <v>1387.8577385729277</v>
      </c>
      <c r="F65" s="9">
        <f t="shared" si="2"/>
        <v>54083.549522471389</v>
      </c>
      <c r="G65">
        <v>54</v>
      </c>
      <c r="H65" s="18">
        <f t="shared" si="0"/>
        <v>43959</v>
      </c>
      <c r="I65" s="24">
        <f t="shared" si="1"/>
        <v>8.9458174303753066E-3</v>
      </c>
    </row>
    <row r="66" spans="2:9" x14ac:dyDescent="0.45">
      <c r="B66" s="18">
        <f t="shared" si="3"/>
        <v>43960</v>
      </c>
      <c r="C66">
        <v>55</v>
      </c>
      <c r="D66" s="7">
        <f t="shared" si="4"/>
        <v>15067.497645092632</v>
      </c>
      <c r="E66" s="9">
        <f t="shared" si="5"/>
        <v>1546.6102644747843</v>
      </c>
      <c r="F66" s="9">
        <f t="shared" si="2"/>
        <v>60269.990580370526</v>
      </c>
      <c r="G66">
        <v>55</v>
      </c>
      <c r="H66" s="18">
        <f t="shared" si="0"/>
        <v>43960</v>
      </c>
      <c r="I66" s="24">
        <f t="shared" si="1"/>
        <v>9.9691003460934957E-3</v>
      </c>
    </row>
    <row r="67" spans="2:9" x14ac:dyDescent="0.45">
      <c r="B67" s="18">
        <f t="shared" si="3"/>
        <v>43961</v>
      </c>
      <c r="C67">
        <v>56</v>
      </c>
      <c r="D67" s="7">
        <f t="shared" si="4"/>
        <v>16791.019619786057</v>
      </c>
      <c r="E67" s="9">
        <f t="shared" si="5"/>
        <v>1723.5219746934254</v>
      </c>
      <c r="F67" s="9">
        <f t="shared" si="2"/>
        <v>67164.078479144227</v>
      </c>
      <c r="G67">
        <v>56</v>
      </c>
      <c r="H67" s="18">
        <f t="shared" si="0"/>
        <v>43961</v>
      </c>
      <c r="I67" s="24">
        <f t="shared" si="1"/>
        <v>1.1109433261294713E-2</v>
      </c>
    </row>
    <row r="68" spans="2:9" x14ac:dyDescent="0.45">
      <c r="B68" s="18">
        <f t="shared" si="3"/>
        <v>43962</v>
      </c>
      <c r="C68">
        <v>57</v>
      </c>
      <c r="D68" s="7">
        <f t="shared" si="4"/>
        <v>18711.689658957104</v>
      </c>
      <c r="E68" s="9">
        <f t="shared" si="5"/>
        <v>1920.6700391710474</v>
      </c>
      <c r="F68" s="9">
        <f t="shared" si="2"/>
        <v>74846.758635828417</v>
      </c>
      <c r="G68">
        <v>57</v>
      </c>
      <c r="H68" s="18">
        <f t="shared" si="0"/>
        <v>43962</v>
      </c>
      <c r="I68" s="24">
        <f t="shared" si="1"/>
        <v>1.2380205144140679E-2</v>
      </c>
    </row>
    <row r="69" spans="2:9" x14ac:dyDescent="0.45">
      <c r="B69" s="18">
        <f t="shared" si="3"/>
        <v>43963</v>
      </c>
      <c r="C69">
        <v>58</v>
      </c>
      <c r="D69" s="7">
        <f t="shared" si="4"/>
        <v>20852.058887510451</v>
      </c>
      <c r="E69" s="9">
        <f t="shared" si="5"/>
        <v>2140.3692285533471</v>
      </c>
      <c r="F69" s="9">
        <f t="shared" si="2"/>
        <v>83408.235550041805</v>
      </c>
      <c r="G69">
        <v>58</v>
      </c>
      <c r="H69" s="18">
        <f t="shared" si="0"/>
        <v>43963</v>
      </c>
      <c r="I69" s="24">
        <f t="shared" si="1"/>
        <v>1.379633648324784E-2</v>
      </c>
    </row>
    <row r="70" spans="2:9" x14ac:dyDescent="0.45">
      <c r="B70" s="18">
        <f t="shared" si="3"/>
        <v>43964</v>
      </c>
      <c r="C70">
        <v>59</v>
      </c>
      <c r="D70" s="7">
        <f t="shared" si="4"/>
        <v>23237.257980070499</v>
      </c>
      <c r="E70" s="9">
        <f t="shared" si="5"/>
        <v>2385.1990925600476</v>
      </c>
      <c r="F70" s="9">
        <f t="shared" si="2"/>
        <v>92949.031920281996</v>
      </c>
      <c r="G70">
        <v>59</v>
      </c>
      <c r="H70" s="18">
        <f t="shared" si="0"/>
        <v>43964</v>
      </c>
      <c r="I70" s="24">
        <f t="shared" si="1"/>
        <v>1.537445447332343E-2</v>
      </c>
    </row>
    <row r="71" spans="2:9" x14ac:dyDescent="0.45">
      <c r="B71" s="18">
        <f t="shared" si="3"/>
        <v>43965</v>
      </c>
      <c r="C71">
        <v>60</v>
      </c>
      <c r="D71" s="7">
        <f t="shared" si="4"/>
        <v>25895.292227271169</v>
      </c>
      <c r="E71" s="9">
        <f t="shared" si="5"/>
        <v>2658.0342472006705</v>
      </c>
      <c r="F71" s="9">
        <f t="shared" si="2"/>
        <v>103581.16890908468</v>
      </c>
      <c r="G71">
        <v>60</v>
      </c>
      <c r="H71" s="18">
        <f t="shared" si="0"/>
        <v>43965</v>
      </c>
      <c r="I71" s="24">
        <f t="shared" si="1"/>
        <v>1.7133088239715745E-2</v>
      </c>
    </row>
    <row r="72" spans="2:9" x14ac:dyDescent="0.45">
      <c r="B72" s="18">
        <f t="shared" si="3"/>
        <v>43966</v>
      </c>
      <c r="C72">
        <v>61</v>
      </c>
      <c r="D72" s="7">
        <f t="shared" si="4"/>
        <v>28857.370353717452</v>
      </c>
      <c r="E72" s="9">
        <f t="shared" si="5"/>
        <v>2962.0781264462821</v>
      </c>
      <c r="F72" s="9">
        <f t="shared" si="2"/>
        <v>115429.48141486981</v>
      </c>
      <c r="G72">
        <v>61</v>
      </c>
      <c r="H72" s="18">
        <f t="shared" si="0"/>
        <v>43966</v>
      </c>
      <c r="I72" s="24">
        <f t="shared" si="1"/>
        <v>1.9092886394064822E-2</v>
      </c>
    </row>
    <row r="73" spans="2:9" x14ac:dyDescent="0.45">
      <c r="B73" s="18">
        <f t="shared" si="3"/>
        <v>43967</v>
      </c>
      <c r="C73">
        <v>62</v>
      </c>
      <c r="D73" s="7">
        <f t="shared" si="4"/>
        <v>32158.270948362464</v>
      </c>
      <c r="E73" s="9">
        <f t="shared" si="5"/>
        <v>3300.9005946450125</v>
      </c>
      <c r="F73" s="9">
        <f t="shared" si="2"/>
        <v>128633.08379344986</v>
      </c>
      <c r="G73">
        <v>62</v>
      </c>
      <c r="H73" s="18">
        <f t="shared" si="0"/>
        <v>43967</v>
      </c>
      <c r="I73" s="24">
        <f t="shared" si="1"/>
        <v>2.1276859475435329E-2</v>
      </c>
    </row>
    <row r="74" spans="2:9" x14ac:dyDescent="0.45">
      <c r="B74" s="18">
        <f t="shared" si="3"/>
        <v>43968</v>
      </c>
      <c r="C74">
        <v>63</v>
      </c>
      <c r="D74" s="7">
        <f t="shared" si="4"/>
        <v>35836.750809661768</v>
      </c>
      <c r="E74" s="9">
        <f t="shared" si="5"/>
        <v>3678.4798612993036</v>
      </c>
      <c r="F74" s="9">
        <f t="shared" si="2"/>
        <v>143347.00323864707</v>
      </c>
      <c r="G74">
        <v>63</v>
      </c>
      <c r="H74" s="18">
        <f t="shared" si="0"/>
        <v>43968</v>
      </c>
      <c r="I74" s="24">
        <f t="shared" si="1"/>
        <v>2.3710650123500925E-2</v>
      </c>
    </row>
    <row r="75" spans="2:9" x14ac:dyDescent="0.45">
      <c r="B75" s="18">
        <f t="shared" si="3"/>
        <v>43969</v>
      </c>
      <c r="C75">
        <v>64</v>
      </c>
      <c r="D75" s="7">
        <f t="shared" si="4"/>
        <v>39935.99999999968</v>
      </c>
      <c r="E75" s="9">
        <f t="shared" si="5"/>
        <v>4099.2491903379123</v>
      </c>
      <c r="F75" s="9">
        <f t="shared" si="2"/>
        <v>159743.99999999872</v>
      </c>
      <c r="G75">
        <v>64</v>
      </c>
      <c r="H75" s="18">
        <f t="shared" si="0"/>
        <v>43969</v>
      </c>
      <c r="I75" s="24">
        <f t="shared" si="1"/>
        <v>2.6422834155959085E-2</v>
      </c>
    </row>
    <row r="76" spans="2:9" x14ac:dyDescent="0.45">
      <c r="B76" s="18">
        <f t="shared" si="3"/>
        <v>43970</v>
      </c>
      <c r="C76">
        <v>65</v>
      </c>
      <c r="D76" s="7">
        <f t="shared" si="4"/>
        <v>44504.148952309202</v>
      </c>
      <c r="E76" s="9">
        <f t="shared" si="5"/>
        <v>4568.1489523095224</v>
      </c>
      <c r="F76" s="9">
        <f t="shared" si="2"/>
        <v>178016.59580923681</v>
      </c>
      <c r="G76">
        <v>65</v>
      </c>
      <c r="H76" s="18">
        <f t="shared" ref="H76:H139" si="6">B76</f>
        <v>43970</v>
      </c>
      <c r="I76" s="24">
        <f t="shared" ref="I76:I139" si="7">F76/$C$8</f>
        <v>2.944525608521073E-2</v>
      </c>
    </row>
    <row r="77" spans="2:9" x14ac:dyDescent="0.45">
      <c r="B77" s="18">
        <f t="shared" si="3"/>
        <v>43971</v>
      </c>
      <c r="C77">
        <v>66</v>
      </c>
      <c r="D77" s="7">
        <f t="shared" si="4"/>
        <v>49594.833582966246</v>
      </c>
      <c r="E77" s="9">
        <f t="shared" si="5"/>
        <v>5090.6846306570442</v>
      </c>
      <c r="F77" s="9">
        <f t="shared" ref="F77:F140" si="8">D77/$C$9</f>
        <v>198379.33433186499</v>
      </c>
      <c r="G77">
        <v>66</v>
      </c>
      <c r="H77" s="18">
        <f t="shared" si="6"/>
        <v>43971</v>
      </c>
      <c r="I77" s="24">
        <f t="shared" si="7"/>
        <v>3.2813403013699866E-2</v>
      </c>
    </row>
    <row r="78" spans="2:9" x14ac:dyDescent="0.45">
      <c r="B78" s="18">
        <f t="shared" ref="B78:B141" si="9">B77+1</f>
        <v>43972</v>
      </c>
      <c r="C78">
        <v>67</v>
      </c>
      <c r="D78" s="7">
        <f t="shared" ref="D78:D141" si="10">($D$12)*($C$7+1)^(C78)</f>
        <v>55267.825046107137</v>
      </c>
      <c r="E78" s="9">
        <f t="shared" ref="E78:E141" si="11">(D78-D77)</f>
        <v>5672.9914631408901</v>
      </c>
      <c r="F78" s="9">
        <f t="shared" si="8"/>
        <v>221071.30018442855</v>
      </c>
      <c r="G78">
        <v>67</v>
      </c>
      <c r="H78" s="18">
        <f t="shared" si="6"/>
        <v>43972</v>
      </c>
      <c r="I78" s="24">
        <f t="shared" si="7"/>
        <v>3.6566821297923234E-2</v>
      </c>
    </row>
    <row r="79" spans="2:9" x14ac:dyDescent="0.45">
      <c r="B79" s="18">
        <f t="shared" si="9"/>
        <v>43973</v>
      </c>
      <c r="C79">
        <v>68</v>
      </c>
      <c r="D79" s="7">
        <f t="shared" si="10"/>
        <v>61589.731523490998</v>
      </c>
      <c r="E79" s="9">
        <f t="shared" si="11"/>
        <v>6321.9064773838618</v>
      </c>
      <c r="F79" s="9">
        <f t="shared" si="8"/>
        <v>246358.92609396399</v>
      </c>
      <c r="G79">
        <v>68</v>
      </c>
      <c r="H79" s="18">
        <f t="shared" si="6"/>
        <v>43973</v>
      </c>
      <c r="I79" s="24">
        <f t="shared" si="7"/>
        <v>4.0749580873278769E-2</v>
      </c>
    </row>
    <row r="80" spans="2:9" x14ac:dyDescent="0.45">
      <c r="B80" s="18">
        <f t="shared" si="9"/>
        <v>43974</v>
      </c>
      <c r="C80">
        <v>69</v>
      </c>
      <c r="D80" s="7">
        <f t="shared" si="10"/>
        <v>68634.780289818678</v>
      </c>
      <c r="E80" s="9">
        <f t="shared" si="11"/>
        <v>7045.0487663276799</v>
      </c>
      <c r="F80" s="9">
        <f t="shared" si="8"/>
        <v>274539.12115927471</v>
      </c>
      <c r="G80">
        <v>69</v>
      </c>
      <c r="H80" s="18">
        <f t="shared" si="6"/>
        <v>43974</v>
      </c>
      <c r="I80" s="24">
        <f t="shared" si="7"/>
        <v>4.5410792691521006E-2</v>
      </c>
    </row>
    <row r="81" spans="2:9" x14ac:dyDescent="0.45">
      <c r="B81" s="18">
        <f t="shared" si="9"/>
        <v>43975</v>
      </c>
      <c r="C81">
        <v>70</v>
      </c>
      <c r="D81" s="7">
        <f t="shared" si="10"/>
        <v>76485.689235955811</v>
      </c>
      <c r="E81" s="9">
        <f t="shared" si="11"/>
        <v>7850.9089461371332</v>
      </c>
      <c r="F81" s="9">
        <f t="shared" si="8"/>
        <v>305942.75694382325</v>
      </c>
      <c r="G81">
        <v>70</v>
      </c>
      <c r="H81" s="18">
        <f t="shared" si="6"/>
        <v>43975</v>
      </c>
      <c r="I81" s="24">
        <f t="shared" si="7"/>
        <v>5.060518534620146E-2</v>
      </c>
    </row>
    <row r="82" spans="2:9" x14ac:dyDescent="0.45">
      <c r="B82" s="18">
        <f t="shared" si="9"/>
        <v>43976</v>
      </c>
      <c r="C82">
        <v>71</v>
      </c>
      <c r="D82" s="7">
        <f t="shared" si="10"/>
        <v>85234.638082858524</v>
      </c>
      <c r="E82" s="9">
        <f t="shared" si="11"/>
        <v>8748.9488469027128</v>
      </c>
      <c r="F82" s="9">
        <f t="shared" si="8"/>
        <v>340938.5523314341</v>
      </c>
      <c r="G82">
        <v>71</v>
      </c>
      <c r="H82" s="18">
        <f t="shared" si="6"/>
        <v>43976</v>
      </c>
      <c r="I82" s="24">
        <f t="shared" si="7"/>
        <v>5.6393747656414847E-2</v>
      </c>
    </row>
    <row r="83" spans="2:9" x14ac:dyDescent="0.45">
      <c r="B83" s="18">
        <f t="shared" si="9"/>
        <v>43977</v>
      </c>
      <c r="C83">
        <v>72</v>
      </c>
      <c r="D83" s="7">
        <f t="shared" si="10"/>
        <v>94984.350689496481</v>
      </c>
      <c r="E83" s="9">
        <f t="shared" si="11"/>
        <v>9749.7126066379569</v>
      </c>
      <c r="F83" s="9">
        <f t="shared" si="8"/>
        <v>379937.40275798592</v>
      </c>
      <c r="G83">
        <v>72</v>
      </c>
      <c r="H83" s="18">
        <f t="shared" si="6"/>
        <v>43977</v>
      </c>
      <c r="I83" s="24">
        <f t="shared" si="7"/>
        <v>6.2844444753606857E-2</v>
      </c>
    </row>
    <row r="84" spans="2:9" x14ac:dyDescent="0.45">
      <c r="B84" s="18">
        <f t="shared" si="9"/>
        <v>43978</v>
      </c>
      <c r="C84">
        <v>73</v>
      </c>
      <c r="D84" s="7">
        <f t="shared" si="10"/>
        <v>105849.30116245391</v>
      </c>
      <c r="E84" s="9">
        <f t="shared" si="11"/>
        <v>10864.950472957426</v>
      </c>
      <c r="F84" s="9">
        <f t="shared" si="8"/>
        <v>423397.20464981563</v>
      </c>
      <c r="G84">
        <v>73</v>
      </c>
      <c r="H84" s="18">
        <f t="shared" si="6"/>
        <v>43978</v>
      </c>
      <c r="I84" s="24">
        <f t="shared" si="7"/>
        <v>7.0033016079219482E-2</v>
      </c>
    </row>
    <row r="85" spans="2:9" x14ac:dyDescent="0.45">
      <c r="B85" s="18">
        <f t="shared" si="9"/>
        <v>43979</v>
      </c>
      <c r="C85">
        <v>74</v>
      </c>
      <c r="D85" s="7">
        <f t="shared" si="10"/>
        <v>117957.05792847861</v>
      </c>
      <c r="E85" s="9">
        <f t="shared" si="11"/>
        <v>12107.7567660247</v>
      </c>
      <c r="F85" s="9">
        <f t="shared" si="8"/>
        <v>471828.23171391443</v>
      </c>
      <c r="G85">
        <v>74</v>
      </c>
      <c r="H85" s="18">
        <f t="shared" si="6"/>
        <v>43979</v>
      </c>
      <c r="I85" s="24">
        <f t="shared" si="7"/>
        <v>7.8043864662687146E-2</v>
      </c>
    </row>
    <row r="86" spans="2:9" x14ac:dyDescent="0.45">
      <c r="B86" s="18">
        <f t="shared" si="9"/>
        <v>43980</v>
      </c>
      <c r="C86">
        <v>75</v>
      </c>
      <c r="D86" s="7">
        <f t="shared" si="10"/>
        <v>131449.78155111228</v>
      </c>
      <c r="E86" s="9">
        <f t="shared" si="11"/>
        <v>13492.723622633668</v>
      </c>
      <c r="F86" s="9">
        <f t="shared" si="8"/>
        <v>525799.1262044491</v>
      </c>
      <c r="G86">
        <v>75</v>
      </c>
      <c r="H86" s="18">
        <f t="shared" si="6"/>
        <v>43980</v>
      </c>
      <c r="I86" s="24">
        <f t="shared" si="7"/>
        <v>8.6971048121046612E-2</v>
      </c>
    </row>
    <row r="87" spans="2:9" x14ac:dyDescent="0.45">
      <c r="B87" s="18">
        <f t="shared" si="9"/>
        <v>43981</v>
      </c>
      <c r="C87">
        <v>76</v>
      </c>
      <c r="D87" s="7">
        <f t="shared" si="10"/>
        <v>146485.89387768562</v>
      </c>
      <c r="E87" s="9">
        <f t="shared" si="11"/>
        <v>15036.112326573348</v>
      </c>
      <c r="F87" s="9">
        <f t="shared" si="8"/>
        <v>585943.57551074249</v>
      </c>
      <c r="G87">
        <v>76</v>
      </c>
      <c r="H87" s="18">
        <f t="shared" si="6"/>
        <v>43981</v>
      </c>
      <c r="I87" s="24">
        <f t="shared" si="7"/>
        <v>9.6919383015763735E-2</v>
      </c>
    </row>
    <row r="88" spans="2:9" x14ac:dyDescent="0.45">
      <c r="B88" s="18">
        <f t="shared" si="9"/>
        <v>43982</v>
      </c>
      <c r="C88">
        <v>77</v>
      </c>
      <c r="D88" s="7">
        <f t="shared" si="10"/>
        <v>163241.93811460165</v>
      </c>
      <c r="E88" s="9">
        <f t="shared" si="11"/>
        <v>16756.04423691603</v>
      </c>
      <c r="F88" s="9">
        <f t="shared" si="8"/>
        <v>652967.75245840661</v>
      </c>
      <c r="G88">
        <v>77</v>
      </c>
      <c r="H88" s="18">
        <f t="shared" si="6"/>
        <v>43982</v>
      </c>
      <c r="I88" s="24">
        <f t="shared" si="7"/>
        <v>0.1080056755333406</v>
      </c>
    </row>
    <row r="89" spans="2:9" x14ac:dyDescent="0.45">
      <c r="B89" s="18">
        <f t="shared" si="9"/>
        <v>43983</v>
      </c>
      <c r="C89">
        <v>78</v>
      </c>
      <c r="D89" s="7">
        <f t="shared" si="10"/>
        <v>181914.65167057121</v>
      </c>
      <c r="E89" s="9">
        <f t="shared" si="11"/>
        <v>18672.71355596956</v>
      </c>
      <c r="F89" s="9">
        <f t="shared" si="8"/>
        <v>727658.60668228485</v>
      </c>
      <c r="G89">
        <v>78</v>
      </c>
      <c r="H89" s="18">
        <f t="shared" si="6"/>
        <v>43983</v>
      </c>
      <c r="I89" s="24">
        <f t="shared" si="7"/>
        <v>0.12036009293946832</v>
      </c>
    </row>
    <row r="90" spans="2:9" x14ac:dyDescent="0.45">
      <c r="B90" s="18">
        <f t="shared" si="9"/>
        <v>43984</v>
      </c>
      <c r="C90">
        <v>79</v>
      </c>
      <c r="D90" s="7">
        <f t="shared" si="10"/>
        <v>202723.27610563426</v>
      </c>
      <c r="E90" s="9">
        <f t="shared" si="11"/>
        <v>20808.624435063044</v>
      </c>
      <c r="F90" s="9">
        <f t="shared" si="8"/>
        <v>810893.10442253703</v>
      </c>
      <c r="G90">
        <v>79</v>
      </c>
      <c r="H90" s="18">
        <f t="shared" si="6"/>
        <v>43984</v>
      </c>
      <c r="I90" s="24">
        <f t="shared" si="7"/>
        <v>0.13412769190935298</v>
      </c>
    </row>
    <row r="91" spans="2:9" x14ac:dyDescent="0.45">
      <c r="B91" s="18">
        <f t="shared" si="9"/>
        <v>43985</v>
      </c>
      <c r="C91">
        <v>80</v>
      </c>
      <c r="D91" s="7">
        <f t="shared" si="10"/>
        <v>225912.13130772545</v>
      </c>
      <c r="E91" s="9">
        <f t="shared" si="11"/>
        <v>23188.855202091188</v>
      </c>
      <c r="F91" s="9">
        <f t="shared" si="8"/>
        <v>903648.52523090178</v>
      </c>
      <c r="G91">
        <v>80</v>
      </c>
      <c r="H91" s="18">
        <f t="shared" si="6"/>
        <v>43985</v>
      </c>
      <c r="I91" s="24">
        <f t="shared" si="7"/>
        <v>0.14947012167876927</v>
      </c>
    </row>
    <row r="92" spans="2:9" x14ac:dyDescent="0.45">
      <c r="B92" s="18">
        <f t="shared" si="9"/>
        <v>43986</v>
      </c>
      <c r="C92">
        <v>81</v>
      </c>
      <c r="D92" s="7">
        <f t="shared" si="10"/>
        <v>251753.48412091166</v>
      </c>
      <c r="E92" s="9">
        <f t="shared" si="11"/>
        <v>25841.352813186211</v>
      </c>
      <c r="F92" s="9">
        <f t="shared" si="8"/>
        <v>1007013.9364836466</v>
      </c>
      <c r="G92">
        <v>81</v>
      </c>
      <c r="H92" s="18">
        <f t="shared" si="6"/>
        <v>43986</v>
      </c>
      <c r="I92" s="24">
        <f t="shared" si="7"/>
        <v>0.16656752201301533</v>
      </c>
    </row>
    <row r="93" spans="2:9" x14ac:dyDescent="0.45">
      <c r="B93" s="18">
        <f t="shared" si="9"/>
        <v>43987</v>
      </c>
      <c r="C93">
        <v>82</v>
      </c>
      <c r="D93" s="7">
        <f t="shared" si="10"/>
        <v>280550.74510666949</v>
      </c>
      <c r="E93" s="9">
        <f t="shared" si="11"/>
        <v>28797.260985757835</v>
      </c>
      <c r="F93" s="9">
        <f t="shared" si="8"/>
        <v>1122202.980426678</v>
      </c>
      <c r="G93">
        <v>82</v>
      </c>
      <c r="H93" s="18">
        <f t="shared" si="6"/>
        <v>43987</v>
      </c>
      <c r="I93" s="24">
        <f t="shared" si="7"/>
        <v>0.18562063827835379</v>
      </c>
    </row>
    <row r="94" spans="2:9" x14ac:dyDescent="0.45">
      <c r="B94" s="18">
        <f t="shared" si="9"/>
        <v>43988</v>
      </c>
      <c r="C94">
        <v>83</v>
      </c>
      <c r="D94" s="7">
        <f t="shared" si="10"/>
        <v>312642.03097227198</v>
      </c>
      <c r="E94" s="9">
        <f t="shared" si="11"/>
        <v>32091.285865602491</v>
      </c>
      <c r="F94" s="9">
        <f t="shared" si="8"/>
        <v>1250568.1238890879</v>
      </c>
      <c r="G94">
        <v>83</v>
      </c>
      <c r="H94" s="18">
        <f t="shared" si="6"/>
        <v>43988</v>
      </c>
      <c r="I94" s="24">
        <f t="shared" si="7"/>
        <v>0.20685317844958515</v>
      </c>
    </row>
    <row r="95" spans="2:9" x14ac:dyDescent="0.45">
      <c r="B95" s="18">
        <f t="shared" si="9"/>
        <v>43989</v>
      </c>
      <c r="C95">
        <v>84</v>
      </c>
      <c r="D95" s="7">
        <f t="shared" si="10"/>
        <v>348404.13449375425</v>
      </c>
      <c r="E95" s="9">
        <f t="shared" si="11"/>
        <v>35762.103521482262</v>
      </c>
      <c r="F95" s="9">
        <f t="shared" si="8"/>
        <v>1393616.537975017</v>
      </c>
      <c r="G95">
        <v>84</v>
      </c>
      <c r="H95" s="18">
        <f t="shared" si="6"/>
        <v>43989</v>
      </c>
      <c r="I95" s="24">
        <f t="shared" si="7"/>
        <v>0.23051443972804003</v>
      </c>
    </row>
    <row r="96" spans="2:9" x14ac:dyDescent="0.45">
      <c r="B96" s="18">
        <f t="shared" si="9"/>
        <v>43990</v>
      </c>
      <c r="C96">
        <v>85</v>
      </c>
      <c r="D96" s="7">
        <f t="shared" si="10"/>
        <v>388256.94854543591</v>
      </c>
      <c r="E96" s="9">
        <f t="shared" si="11"/>
        <v>39852.814051681664</v>
      </c>
      <c r="F96" s="9">
        <f t="shared" si="8"/>
        <v>1553027.7941817436</v>
      </c>
      <c r="G96">
        <v>85</v>
      </c>
      <c r="H96" s="18">
        <f t="shared" si="6"/>
        <v>43990</v>
      </c>
      <c r="I96" s="24">
        <f t="shared" si="7"/>
        <v>0.25688223560984763</v>
      </c>
    </row>
    <row r="97" spans="2:9" x14ac:dyDescent="0.45">
      <c r="B97" s="18">
        <f t="shared" si="9"/>
        <v>43991</v>
      </c>
      <c r="C97">
        <v>86</v>
      </c>
      <c r="D97" s="7">
        <f t="shared" si="10"/>
        <v>432668.39617976936</v>
      </c>
      <c r="E97" s="9">
        <f t="shared" si="11"/>
        <v>44411.447634333454</v>
      </c>
      <c r="F97" s="9">
        <f t="shared" si="8"/>
        <v>1730673.5847190775</v>
      </c>
      <c r="G97">
        <v>86</v>
      </c>
      <c r="H97" s="18">
        <f t="shared" si="6"/>
        <v>43991</v>
      </c>
      <c r="I97" s="24">
        <f t="shared" si="7"/>
        <v>0.2862661577720087</v>
      </c>
    </row>
    <row r="98" spans="2:9" x14ac:dyDescent="0.45">
      <c r="B98" s="18">
        <f t="shared" si="9"/>
        <v>43992</v>
      </c>
      <c r="C98">
        <v>87</v>
      </c>
      <c r="D98" s="7">
        <f t="shared" si="10"/>
        <v>482159.92464296229</v>
      </c>
      <c r="E98" s="9">
        <f t="shared" si="11"/>
        <v>49491.528463192924</v>
      </c>
      <c r="F98" s="9">
        <f t="shared" si="8"/>
        <v>1928639.6985718491</v>
      </c>
      <c r="G98">
        <v>87</v>
      </c>
      <c r="H98" s="18">
        <f t="shared" si="6"/>
        <v>43992</v>
      </c>
      <c r="I98" s="24">
        <f t="shared" si="7"/>
        <v>0.31901121107499059</v>
      </c>
    </row>
    <row r="99" spans="2:9" x14ac:dyDescent="0.45">
      <c r="B99" s="18">
        <f t="shared" si="9"/>
        <v>43993</v>
      </c>
      <c r="C99">
        <v>88</v>
      </c>
      <c r="D99" s="7">
        <f t="shared" si="10"/>
        <v>537312.62783315161</v>
      </c>
      <c r="E99" s="9">
        <f t="shared" si="11"/>
        <v>55152.703190189321</v>
      </c>
      <c r="F99" s="9">
        <f t="shared" si="8"/>
        <v>2149250.5113326064</v>
      </c>
      <c r="G99">
        <v>88</v>
      </c>
      <c r="H99" s="18">
        <f t="shared" si="6"/>
        <v>43993</v>
      </c>
      <c r="I99" s="24">
        <f t="shared" si="7"/>
        <v>0.35550186436142939</v>
      </c>
    </row>
    <row r="100" spans="2:9" x14ac:dyDescent="0.45">
      <c r="B100" s="18">
        <f t="shared" si="9"/>
        <v>43994</v>
      </c>
      <c r="C100">
        <v>89</v>
      </c>
      <c r="D100" s="7">
        <f t="shared" si="10"/>
        <v>598774.06908662501</v>
      </c>
      <c r="E100" s="9">
        <f t="shared" si="11"/>
        <v>61461.4412534734</v>
      </c>
      <c r="F100" s="9">
        <f t="shared" si="8"/>
        <v>2395096.2763465</v>
      </c>
      <c r="G100">
        <v>89</v>
      </c>
      <c r="H100" s="18">
        <f t="shared" si="6"/>
        <v>43994</v>
      </c>
      <c r="I100" s="24">
        <f t="shared" si="7"/>
        <v>0.39616656461250016</v>
      </c>
    </row>
    <row r="101" spans="2:9" x14ac:dyDescent="0.45">
      <c r="B101" s="18">
        <f t="shared" si="9"/>
        <v>43995</v>
      </c>
      <c r="C101">
        <v>90</v>
      </c>
      <c r="D101" s="7">
        <f t="shared" si="10"/>
        <v>667265.88440033176</v>
      </c>
      <c r="E101" s="9">
        <f t="shared" si="11"/>
        <v>68491.815313706757</v>
      </c>
      <c r="F101" s="9">
        <f t="shared" si="8"/>
        <v>2669063.5376013271</v>
      </c>
      <c r="G101">
        <v>90</v>
      </c>
      <c r="H101" s="18">
        <f t="shared" si="6"/>
        <v>43995</v>
      </c>
      <c r="I101" s="24">
        <f t="shared" si="7"/>
        <v>0.44148276746392912</v>
      </c>
    </row>
    <row r="102" spans="2:9" x14ac:dyDescent="0.45">
      <c r="B102" s="18">
        <f t="shared" si="9"/>
        <v>43996</v>
      </c>
      <c r="C102">
        <v>91</v>
      </c>
      <c r="D102" s="7">
        <f t="shared" si="10"/>
        <v>743592.25536225294</v>
      </c>
      <c r="E102" s="9">
        <f t="shared" si="11"/>
        <v>76326.370961921173</v>
      </c>
      <c r="F102" s="9">
        <f t="shared" si="8"/>
        <v>2974369.0214490118</v>
      </c>
      <c r="G102">
        <v>91</v>
      </c>
      <c r="H102" s="18">
        <f t="shared" si="6"/>
        <v>43996</v>
      </c>
      <c r="I102" s="24">
        <f t="shared" si="7"/>
        <v>0.49198254314634776</v>
      </c>
    </row>
    <row r="103" spans="2:9" x14ac:dyDescent="0.45">
      <c r="B103" s="18">
        <f t="shared" si="9"/>
        <v>43997</v>
      </c>
      <c r="C103">
        <v>92</v>
      </c>
      <c r="D103" s="7">
        <f t="shared" si="10"/>
        <v>828649.35127267404</v>
      </c>
      <c r="E103" s="9">
        <f t="shared" si="11"/>
        <v>85057.095910421107</v>
      </c>
      <c r="F103" s="9">
        <f t="shared" si="8"/>
        <v>3314597.4050906962</v>
      </c>
      <c r="G103">
        <v>92</v>
      </c>
      <c r="H103" s="18">
        <f t="shared" si="6"/>
        <v>43997</v>
      </c>
      <c r="I103" s="24">
        <f t="shared" si="7"/>
        <v>0.54825882367090162</v>
      </c>
    </row>
    <row r="104" spans="2:9" x14ac:dyDescent="0.45">
      <c r="B104" s="18">
        <f t="shared" si="9"/>
        <v>43998</v>
      </c>
      <c r="C104">
        <v>93</v>
      </c>
      <c r="D104" s="7">
        <f t="shared" si="10"/>
        <v>923435.85131895472</v>
      </c>
      <c r="E104" s="9">
        <f t="shared" si="11"/>
        <v>94786.500046280678</v>
      </c>
      <c r="F104" s="9">
        <f t="shared" si="8"/>
        <v>3693743.4052758189</v>
      </c>
      <c r="G104">
        <v>93</v>
      </c>
      <c r="H104" s="18">
        <f t="shared" si="6"/>
        <v>43998</v>
      </c>
      <c r="I104" s="24">
        <f t="shared" si="7"/>
        <v>0.61097236461007176</v>
      </c>
    </row>
    <row r="105" spans="2:9" x14ac:dyDescent="0.45">
      <c r="B105" s="18">
        <f t="shared" si="9"/>
        <v>43999</v>
      </c>
      <c r="C105">
        <v>94</v>
      </c>
      <c r="D105" s="7">
        <f t="shared" si="10"/>
        <v>1029064.6703475948</v>
      </c>
      <c r="E105" s="9">
        <f t="shared" si="11"/>
        <v>105628.81902864005</v>
      </c>
      <c r="F105" s="9">
        <f t="shared" si="8"/>
        <v>4116258.6813903791</v>
      </c>
      <c r="G105">
        <v>94</v>
      </c>
      <c r="H105" s="18">
        <f t="shared" si="6"/>
        <v>43999</v>
      </c>
      <c r="I105" s="24">
        <f t="shared" si="7"/>
        <v>0.68085950321392785</v>
      </c>
    </row>
    <row r="106" spans="2:9" x14ac:dyDescent="0.45">
      <c r="B106" s="18">
        <f t="shared" si="9"/>
        <v>44000</v>
      </c>
      <c r="C106">
        <v>95</v>
      </c>
      <c r="D106" s="7">
        <f t="shared" si="10"/>
        <v>1146776.0259091719</v>
      </c>
      <c r="E106" s="9">
        <f t="shared" si="11"/>
        <v>117711.35556157713</v>
      </c>
      <c r="F106" s="9">
        <f t="shared" si="8"/>
        <v>4587104.1036366876</v>
      </c>
      <c r="G106">
        <v>95</v>
      </c>
      <c r="H106" s="18">
        <f t="shared" si="6"/>
        <v>44000</v>
      </c>
      <c r="I106" s="24">
        <f t="shared" si="7"/>
        <v>0.75874080395202648</v>
      </c>
    </row>
    <row r="107" spans="2:9" x14ac:dyDescent="0.45">
      <c r="B107" s="18">
        <f t="shared" si="9"/>
        <v>44001</v>
      </c>
      <c r="C107">
        <v>96</v>
      </c>
      <c r="D107" s="7">
        <f t="shared" si="10"/>
        <v>1277951.9999999846</v>
      </c>
      <c r="E107" s="9">
        <f t="shared" si="11"/>
        <v>131175.97409081273</v>
      </c>
      <c r="F107" s="9">
        <f t="shared" si="8"/>
        <v>5111807.9999999385</v>
      </c>
      <c r="G107">
        <v>96</v>
      </c>
      <c r="H107" s="18">
        <f t="shared" si="6"/>
        <v>44001</v>
      </c>
      <c r="I107" s="24">
        <f t="shared" si="7"/>
        <v>0.84553069299068728</v>
      </c>
    </row>
    <row r="108" spans="2:9" x14ac:dyDescent="0.45">
      <c r="B108" s="18">
        <f t="shared" si="9"/>
        <v>44002</v>
      </c>
      <c r="C108">
        <v>97</v>
      </c>
      <c r="D108" s="7">
        <f t="shared" si="10"/>
        <v>1424132.7664738889</v>
      </c>
      <c r="E108" s="9">
        <f t="shared" si="11"/>
        <v>146180.76647390425</v>
      </c>
      <c r="F108" s="9">
        <f t="shared" si="8"/>
        <v>5696531.0658955555</v>
      </c>
      <c r="G108">
        <v>97</v>
      </c>
      <c r="H108" s="18">
        <f t="shared" si="6"/>
        <v>44002</v>
      </c>
      <c r="I108" s="24">
        <f t="shared" si="7"/>
        <v>0.94224819472673971</v>
      </c>
    </row>
    <row r="109" spans="2:9" x14ac:dyDescent="0.45">
      <c r="B109" s="18">
        <f t="shared" si="9"/>
        <v>44003</v>
      </c>
      <c r="C109">
        <v>98</v>
      </c>
      <c r="D109" s="7">
        <f t="shared" si="10"/>
        <v>1587034.6746549138</v>
      </c>
      <c r="E109" s="9">
        <f t="shared" si="11"/>
        <v>162901.90818102495</v>
      </c>
      <c r="F109" s="9">
        <f t="shared" si="8"/>
        <v>6348138.6986196553</v>
      </c>
      <c r="G109">
        <v>98</v>
      </c>
      <c r="H109" s="18">
        <f t="shared" si="6"/>
        <v>44003</v>
      </c>
      <c r="I109" s="24">
        <f t="shared" si="7"/>
        <v>1.0500288964383917</v>
      </c>
    </row>
    <row r="110" spans="2:9" x14ac:dyDescent="0.45">
      <c r="B110" s="18">
        <f t="shared" si="9"/>
        <v>44004</v>
      </c>
      <c r="C110">
        <v>99</v>
      </c>
      <c r="D110" s="7">
        <f t="shared" si="10"/>
        <v>1768570.4014754212</v>
      </c>
      <c r="E110" s="9">
        <f t="shared" si="11"/>
        <v>181535.72682050732</v>
      </c>
      <c r="F110" s="9">
        <f t="shared" si="8"/>
        <v>7074281.6059016846</v>
      </c>
      <c r="G110">
        <v>99</v>
      </c>
      <c r="H110" s="18">
        <f t="shared" si="6"/>
        <v>44004</v>
      </c>
      <c r="I110" s="24">
        <f t="shared" si="7"/>
        <v>1.1701382815335388</v>
      </c>
    </row>
    <row r="111" spans="2:9" x14ac:dyDescent="0.45">
      <c r="B111" s="18">
        <f t="shared" si="9"/>
        <v>44005</v>
      </c>
      <c r="C111">
        <v>100</v>
      </c>
      <c r="D111" s="7">
        <f t="shared" si="10"/>
        <v>1970871.408751704</v>
      </c>
      <c r="E111" s="9">
        <f t="shared" si="11"/>
        <v>202301.00727628288</v>
      </c>
      <c r="F111" s="9">
        <f t="shared" si="8"/>
        <v>7883485.6350068161</v>
      </c>
      <c r="G111">
        <v>100</v>
      </c>
      <c r="H111" s="18">
        <f t="shared" si="6"/>
        <v>44005</v>
      </c>
      <c r="I111" s="24">
        <f t="shared" si="7"/>
        <v>1.3039865879449155</v>
      </c>
    </row>
    <row r="112" spans="2:9" x14ac:dyDescent="0.45">
      <c r="B112" s="18">
        <f t="shared" si="9"/>
        <v>44006</v>
      </c>
      <c r="C112">
        <v>101</v>
      </c>
      <c r="D112" s="7">
        <f t="shared" si="10"/>
        <v>2196312.9692741893</v>
      </c>
      <c r="E112" s="9">
        <f t="shared" si="11"/>
        <v>225441.56052248529</v>
      </c>
      <c r="F112" s="9">
        <f t="shared" si="8"/>
        <v>8785251.8770967573</v>
      </c>
      <c r="G112">
        <v>101</v>
      </c>
      <c r="H112" s="18">
        <f t="shared" si="6"/>
        <v>44006</v>
      </c>
      <c r="I112" s="24">
        <f t="shared" si="7"/>
        <v>1.4531453661286666</v>
      </c>
    </row>
    <row r="113" spans="2:9" x14ac:dyDescent="0.45">
      <c r="B113" s="18">
        <f t="shared" si="9"/>
        <v>44007</v>
      </c>
      <c r="C113">
        <v>102</v>
      </c>
      <c r="D113" s="7">
        <f t="shared" si="10"/>
        <v>2447542.0555505762</v>
      </c>
      <c r="E113" s="9">
        <f t="shared" si="11"/>
        <v>251229.08627638686</v>
      </c>
      <c r="F113" s="9">
        <f t="shared" si="8"/>
        <v>9790168.2222023048</v>
      </c>
      <c r="G113">
        <v>102</v>
      </c>
      <c r="H113" s="18">
        <f t="shared" si="6"/>
        <v>44007</v>
      </c>
      <c r="I113" s="24">
        <f t="shared" si="7"/>
        <v>1.6193659310784403</v>
      </c>
    </row>
    <row r="114" spans="2:9" x14ac:dyDescent="0.45">
      <c r="B114" s="18">
        <f t="shared" si="9"/>
        <v>44008</v>
      </c>
      <c r="C114">
        <v>103</v>
      </c>
      <c r="D114" s="7">
        <f t="shared" si="10"/>
        <v>2727508.4186514616</v>
      </c>
      <c r="E114" s="9">
        <f t="shared" si="11"/>
        <v>279966.36310088541</v>
      </c>
      <c r="F114" s="9">
        <f t="shared" si="8"/>
        <v>10910033.674605846</v>
      </c>
      <c r="G114">
        <v>103</v>
      </c>
      <c r="H114" s="18">
        <f t="shared" si="6"/>
        <v>44008</v>
      </c>
      <c r="I114" s="24">
        <f t="shared" si="7"/>
        <v>1.8045999250052676</v>
      </c>
    </row>
    <row r="115" spans="2:9" x14ac:dyDescent="0.45">
      <c r="B115" s="18">
        <f t="shared" si="9"/>
        <v>44009</v>
      </c>
      <c r="C115">
        <v>104</v>
      </c>
      <c r="D115" s="7">
        <f t="shared" si="10"/>
        <v>3039499.2220638758</v>
      </c>
      <c r="E115" s="9">
        <f t="shared" si="11"/>
        <v>311990.80341241416</v>
      </c>
      <c r="F115" s="9">
        <f t="shared" si="8"/>
        <v>12157996.888255503</v>
      </c>
      <c r="G115">
        <v>104</v>
      </c>
      <c r="H115" s="18">
        <f t="shared" si="6"/>
        <v>44009</v>
      </c>
      <c r="I115" s="24">
        <f t="shared" si="7"/>
        <v>2.0110222321154119</v>
      </c>
    </row>
    <row r="116" spans="2:9" x14ac:dyDescent="0.45">
      <c r="B116" s="18">
        <f t="shared" si="9"/>
        <v>44010</v>
      </c>
      <c r="C116">
        <v>105</v>
      </c>
      <c r="D116" s="7">
        <f t="shared" si="10"/>
        <v>3387177.637198511</v>
      </c>
      <c r="E116" s="9">
        <f t="shared" si="11"/>
        <v>347678.41513463529</v>
      </c>
      <c r="F116" s="9">
        <f t="shared" si="8"/>
        <v>13548710.548794044</v>
      </c>
      <c r="G116">
        <v>105</v>
      </c>
      <c r="H116" s="18">
        <f t="shared" si="6"/>
        <v>44010</v>
      </c>
      <c r="I116" s="24">
        <f t="shared" si="7"/>
        <v>2.2410565145350141</v>
      </c>
    </row>
    <row r="117" spans="2:9" x14ac:dyDescent="0.45">
      <c r="B117" s="18">
        <f t="shared" si="9"/>
        <v>44011</v>
      </c>
      <c r="C117">
        <v>106</v>
      </c>
      <c r="D117" s="7">
        <f t="shared" si="10"/>
        <v>3774625.8537113001</v>
      </c>
      <c r="E117" s="9">
        <f t="shared" si="11"/>
        <v>387448.21651278902</v>
      </c>
      <c r="F117" s="9">
        <f t="shared" si="8"/>
        <v>15098503.4148452</v>
      </c>
      <c r="G117">
        <v>106</v>
      </c>
      <c r="H117" s="18">
        <f t="shared" si="6"/>
        <v>44011</v>
      </c>
      <c r="I117" s="24">
        <f t="shared" si="7"/>
        <v>2.4974036692059784</v>
      </c>
    </row>
    <row r="118" spans="2:9" x14ac:dyDescent="0.45">
      <c r="B118" s="18">
        <f t="shared" si="9"/>
        <v>44012</v>
      </c>
      <c r="C118">
        <v>107</v>
      </c>
      <c r="D118" s="7">
        <f t="shared" si="10"/>
        <v>4206393.0096355751</v>
      </c>
      <c r="E118" s="9">
        <f t="shared" si="11"/>
        <v>431767.15592427505</v>
      </c>
      <c r="F118" s="9">
        <f t="shared" si="8"/>
        <v>16825572.0385423</v>
      </c>
      <c r="G118">
        <v>107</v>
      </c>
      <c r="H118" s="18">
        <f t="shared" si="6"/>
        <v>44012</v>
      </c>
      <c r="I118" s="24">
        <f t="shared" si="7"/>
        <v>2.7830735398734801</v>
      </c>
    </row>
    <row r="119" spans="2:9" x14ac:dyDescent="0.45">
      <c r="B119" s="18">
        <f t="shared" si="9"/>
        <v>44013</v>
      </c>
      <c r="C119">
        <v>108</v>
      </c>
      <c r="D119" s="7">
        <f t="shared" si="10"/>
        <v>4687548.6040859213</v>
      </c>
      <c r="E119" s="9">
        <f t="shared" si="11"/>
        <v>481155.59445034619</v>
      </c>
      <c r="F119" s="9">
        <f t="shared" si="8"/>
        <v>18750194.416343685</v>
      </c>
      <c r="G119">
        <v>108</v>
      </c>
      <c r="H119" s="18">
        <f t="shared" si="6"/>
        <v>44013</v>
      </c>
      <c r="I119" s="24">
        <f t="shared" si="7"/>
        <v>3.1014202565044271</v>
      </c>
    </row>
    <row r="120" spans="2:9" x14ac:dyDescent="0.45">
      <c r="B120" s="18">
        <f t="shared" si="9"/>
        <v>44014</v>
      </c>
      <c r="C120">
        <v>109</v>
      </c>
      <c r="D120" s="7">
        <f t="shared" si="10"/>
        <v>5223742.0196672324</v>
      </c>
      <c r="E120" s="9">
        <f t="shared" si="11"/>
        <v>536193.4155813111</v>
      </c>
      <c r="F120" s="9">
        <f t="shared" si="8"/>
        <v>20894968.07866893</v>
      </c>
      <c r="G120">
        <v>109</v>
      </c>
      <c r="H120" s="18">
        <f t="shared" si="6"/>
        <v>44014</v>
      </c>
      <c r="I120" s="24">
        <f t="shared" si="7"/>
        <v>3.4561816170668855</v>
      </c>
    </row>
    <row r="121" spans="2:9" x14ac:dyDescent="0.45">
      <c r="B121" s="18">
        <f t="shared" si="9"/>
        <v>44015</v>
      </c>
      <c r="C121">
        <v>110</v>
      </c>
      <c r="D121" s="7">
        <f t="shared" si="10"/>
        <v>5821268.8534582555</v>
      </c>
      <c r="E121" s="9">
        <f t="shared" si="11"/>
        <v>597526.83379102312</v>
      </c>
      <c r="F121" s="9">
        <f t="shared" si="8"/>
        <v>23285075.413833022</v>
      </c>
      <c r="G121">
        <v>110</v>
      </c>
      <c r="H121" s="18">
        <f t="shared" si="6"/>
        <v>44015</v>
      </c>
      <c r="I121" s="24">
        <f t="shared" si="7"/>
        <v>3.8515229740629708</v>
      </c>
    </row>
    <row r="122" spans="2:9" x14ac:dyDescent="0.45">
      <c r="B122" s="18">
        <f t="shared" si="9"/>
        <v>44016</v>
      </c>
      <c r="C122">
        <v>111</v>
      </c>
      <c r="D122" s="7">
        <f t="shared" si="10"/>
        <v>6487144.8353802701</v>
      </c>
      <c r="E122" s="9">
        <f t="shared" si="11"/>
        <v>665875.98192201462</v>
      </c>
      <c r="F122" s="9">
        <f t="shared" si="8"/>
        <v>25948579.341521081</v>
      </c>
      <c r="G122">
        <v>111</v>
      </c>
      <c r="H122" s="18">
        <f t="shared" si="6"/>
        <v>44016</v>
      </c>
      <c r="I122" s="24">
        <f t="shared" si="7"/>
        <v>4.2920861410992774</v>
      </c>
    </row>
    <row r="123" spans="2:9" x14ac:dyDescent="0.45">
      <c r="B123" s="18">
        <f t="shared" si="9"/>
        <v>44017</v>
      </c>
      <c r="C123">
        <v>112</v>
      </c>
      <c r="D123" s="7">
        <f t="shared" si="10"/>
        <v>7229188.2018471854</v>
      </c>
      <c r="E123" s="9">
        <f t="shared" si="11"/>
        <v>742043.36646691523</v>
      </c>
      <c r="F123" s="9">
        <f t="shared" si="8"/>
        <v>28916752.807388742</v>
      </c>
      <c r="G123">
        <v>112</v>
      </c>
      <c r="H123" s="18">
        <f t="shared" si="6"/>
        <v>44017</v>
      </c>
      <c r="I123" s="24">
        <f t="shared" si="7"/>
        <v>4.7830438937205972</v>
      </c>
    </row>
    <row r="124" spans="2:9" x14ac:dyDescent="0.45">
      <c r="B124" s="18">
        <f t="shared" si="9"/>
        <v>44018</v>
      </c>
      <c r="C124">
        <v>113</v>
      </c>
      <c r="D124" s="7">
        <f t="shared" si="10"/>
        <v>8056111.4918691413</v>
      </c>
      <c r="E124" s="9">
        <f t="shared" si="11"/>
        <v>826923.29002195597</v>
      </c>
      <c r="F124" s="9">
        <f t="shared" si="8"/>
        <v>32224445.967476565</v>
      </c>
      <c r="G124">
        <v>113</v>
      </c>
      <c r="H124" s="18">
        <f t="shared" si="6"/>
        <v>44018</v>
      </c>
      <c r="I124" s="24">
        <f t="shared" si="7"/>
        <v>5.3301607044164703</v>
      </c>
    </row>
    <row r="125" spans="2:9" x14ac:dyDescent="0.45">
      <c r="B125" s="18">
        <f t="shared" si="9"/>
        <v>44019</v>
      </c>
      <c r="C125">
        <v>114</v>
      </c>
      <c r="D125" s="7">
        <f t="shared" si="10"/>
        <v>8977623.8434133884</v>
      </c>
      <c r="E125" s="9">
        <f t="shared" si="11"/>
        <v>921512.35154424701</v>
      </c>
      <c r="F125" s="9">
        <f t="shared" si="8"/>
        <v>35910495.373653553</v>
      </c>
      <c r="G125">
        <v>114</v>
      </c>
      <c r="H125" s="18">
        <f t="shared" si="6"/>
        <v>44019</v>
      </c>
      <c r="I125" s="24">
        <f t="shared" si="7"/>
        <v>5.9398604249072982</v>
      </c>
    </row>
    <row r="126" spans="2:9" x14ac:dyDescent="0.45">
      <c r="B126" s="18">
        <f t="shared" si="9"/>
        <v>44020</v>
      </c>
      <c r="C126">
        <v>115</v>
      </c>
      <c r="D126" s="7">
        <f t="shared" si="10"/>
        <v>10004544.991112662</v>
      </c>
      <c r="E126" s="9">
        <f t="shared" si="11"/>
        <v>1026921.1476992741</v>
      </c>
      <c r="F126" s="9">
        <f t="shared" si="8"/>
        <v>40018179.96445065</v>
      </c>
      <c r="G126">
        <v>115</v>
      </c>
      <c r="H126" s="18">
        <f t="shared" si="6"/>
        <v>44020</v>
      </c>
      <c r="I126" s="24">
        <f t="shared" si="7"/>
        <v>6.619301710386698</v>
      </c>
    </row>
    <row r="127" spans="2:9" x14ac:dyDescent="0.45">
      <c r="B127" s="18">
        <f t="shared" si="9"/>
        <v>44021</v>
      </c>
      <c r="C127">
        <v>116</v>
      </c>
      <c r="D127" s="7">
        <f t="shared" si="10"/>
        <v>11148932.303800089</v>
      </c>
      <c r="E127" s="9">
        <f t="shared" si="11"/>
        <v>1144387.3126874268</v>
      </c>
      <c r="F127" s="9">
        <f t="shared" si="8"/>
        <v>44595729.215200357</v>
      </c>
      <c r="G127">
        <v>116</v>
      </c>
      <c r="H127" s="18">
        <f t="shared" si="6"/>
        <v>44021</v>
      </c>
      <c r="I127" s="24">
        <f t="shared" si="7"/>
        <v>7.37646207129725</v>
      </c>
    </row>
    <row r="128" spans="2:9" x14ac:dyDescent="0.45">
      <c r="B128" s="18">
        <f t="shared" si="9"/>
        <v>44022</v>
      </c>
      <c r="C128">
        <v>117</v>
      </c>
      <c r="D128" s="7">
        <f t="shared" si="10"/>
        <v>12424222.353453899</v>
      </c>
      <c r="E128" s="9">
        <f t="shared" si="11"/>
        <v>1275290.0496538095</v>
      </c>
      <c r="F128" s="9">
        <f t="shared" si="8"/>
        <v>49696889.413815595</v>
      </c>
      <c r="G128">
        <v>117</v>
      </c>
      <c r="H128" s="18">
        <f t="shared" si="6"/>
        <v>44022</v>
      </c>
      <c r="I128" s="24">
        <f t="shared" si="7"/>
        <v>8.2202315395150904</v>
      </c>
    </row>
    <row r="129" spans="2:9" x14ac:dyDescent="0.45">
      <c r="B129" s="18">
        <f t="shared" si="9"/>
        <v>44023</v>
      </c>
      <c r="C129">
        <v>118</v>
      </c>
      <c r="D129" s="7">
        <f t="shared" si="10"/>
        <v>13845388.677752566</v>
      </c>
      <c r="E129" s="9">
        <f t="shared" si="11"/>
        <v>1421166.3242986668</v>
      </c>
      <c r="F129" s="9">
        <f t="shared" si="8"/>
        <v>55381554.711010262</v>
      </c>
      <c r="G129">
        <v>118</v>
      </c>
      <c r="H129" s="18">
        <f t="shared" si="6"/>
        <v>44023</v>
      </c>
      <c r="I129" s="24">
        <f t="shared" si="7"/>
        <v>9.1605170487042429</v>
      </c>
    </row>
    <row r="130" spans="2:9" x14ac:dyDescent="0.45">
      <c r="B130" s="18">
        <f t="shared" si="9"/>
        <v>44024</v>
      </c>
      <c r="C130">
        <v>119</v>
      </c>
      <c r="D130" s="7">
        <f t="shared" si="10"/>
        <v>15429117.588574732</v>
      </c>
      <c r="E130" s="9">
        <f t="shared" si="11"/>
        <v>1583728.9108221661</v>
      </c>
      <c r="F130" s="9">
        <f t="shared" si="8"/>
        <v>61716470.354298927</v>
      </c>
      <c r="G130">
        <v>119</v>
      </c>
      <c r="H130" s="18">
        <f t="shared" si="6"/>
        <v>44024</v>
      </c>
      <c r="I130" s="24">
        <f t="shared" si="7"/>
        <v>10.208358754399658</v>
      </c>
    </row>
    <row r="131" spans="2:9" x14ac:dyDescent="0.45">
      <c r="B131" s="18">
        <f t="shared" si="9"/>
        <v>44025</v>
      </c>
      <c r="C131">
        <v>120</v>
      </c>
      <c r="D131" s="7">
        <f t="shared" si="10"/>
        <v>17194004.090660784</v>
      </c>
      <c r="E131" s="9">
        <f t="shared" si="11"/>
        <v>1764886.5020860527</v>
      </c>
      <c r="F131" s="9">
        <f t="shared" si="8"/>
        <v>68776016.362643138</v>
      </c>
      <c r="G131">
        <v>120</v>
      </c>
      <c r="H131" s="18">
        <f t="shared" si="6"/>
        <v>44025</v>
      </c>
      <c r="I131" s="24">
        <f t="shared" si="7"/>
        <v>11.376059659565696</v>
      </c>
    </row>
    <row r="132" spans="2:9" x14ac:dyDescent="0.45">
      <c r="B132" s="18">
        <f t="shared" si="9"/>
        <v>44026</v>
      </c>
      <c r="C132">
        <v>121</v>
      </c>
      <c r="D132" s="7">
        <f t="shared" si="10"/>
        <v>19160770.210771922</v>
      </c>
      <c r="E132" s="9">
        <f t="shared" si="11"/>
        <v>1966766.1201111376</v>
      </c>
      <c r="F132" s="9">
        <f t="shared" si="8"/>
        <v>76643080.843087688</v>
      </c>
      <c r="G132">
        <v>121</v>
      </c>
      <c r="H132" s="18">
        <f t="shared" si="6"/>
        <v>44026</v>
      </c>
      <c r="I132" s="24">
        <f t="shared" si="7"/>
        <v>12.677330067599954</v>
      </c>
    </row>
    <row r="133" spans="2:9" x14ac:dyDescent="0.45">
      <c r="B133" s="18">
        <f t="shared" si="9"/>
        <v>44027</v>
      </c>
      <c r="C133">
        <v>122</v>
      </c>
      <c r="D133" s="7">
        <f t="shared" si="10"/>
        <v>21352508.300810531</v>
      </c>
      <c r="E133" s="9">
        <f t="shared" si="11"/>
        <v>2191738.0900386088</v>
      </c>
      <c r="F133" s="9">
        <f t="shared" si="8"/>
        <v>85410033.203242123</v>
      </c>
      <c r="G133">
        <v>122</v>
      </c>
      <c r="H133" s="18">
        <f t="shared" si="6"/>
        <v>44027</v>
      </c>
      <c r="I133" s="24">
        <f t="shared" si="7"/>
        <v>14.127448558845675</v>
      </c>
    </row>
    <row r="134" spans="2:9" x14ac:dyDescent="0.45">
      <c r="B134" s="18">
        <f t="shared" si="9"/>
        <v>44028</v>
      </c>
      <c r="C134">
        <v>123</v>
      </c>
      <c r="D134" s="7">
        <f t="shared" si="10"/>
        <v>23794952.171592001</v>
      </c>
      <c r="E134" s="9">
        <f t="shared" si="11"/>
        <v>2442443.8707814701</v>
      </c>
      <c r="F134" s="9">
        <f t="shared" si="8"/>
        <v>95179808.686368003</v>
      </c>
      <c r="G134">
        <v>123</v>
      </c>
      <c r="H134" s="18">
        <f t="shared" si="6"/>
        <v>44028</v>
      </c>
      <c r="I134" s="24">
        <f t="shared" si="7"/>
        <v>15.743441380683066</v>
      </c>
    </row>
    <row r="135" spans="2:9" x14ac:dyDescent="0.45">
      <c r="B135" s="18">
        <f t="shared" si="9"/>
        <v>44029</v>
      </c>
      <c r="C135">
        <v>124</v>
      </c>
      <c r="D135" s="7">
        <f t="shared" si="10"/>
        <v>26516779.240725465</v>
      </c>
      <c r="E135" s="9">
        <f t="shared" si="11"/>
        <v>2721827.0691334642</v>
      </c>
      <c r="F135" s="9">
        <f t="shared" si="8"/>
        <v>106067116.96290186</v>
      </c>
      <c r="G135">
        <v>124</v>
      </c>
      <c r="H135" s="18">
        <f t="shared" si="6"/>
        <v>44029</v>
      </c>
      <c r="I135" s="24">
        <f t="shared" si="7"/>
        <v>17.544282357468781</v>
      </c>
    </row>
    <row r="136" spans="2:9" x14ac:dyDescent="0.45">
      <c r="B136" s="18">
        <f t="shared" si="9"/>
        <v>44030</v>
      </c>
      <c r="C136">
        <v>125</v>
      </c>
      <c r="D136" s="7">
        <f t="shared" si="10"/>
        <v>29549947.242206432</v>
      </c>
      <c r="E136" s="9">
        <f t="shared" si="11"/>
        <v>3033168.0014809668</v>
      </c>
      <c r="F136" s="9">
        <f t="shared" si="8"/>
        <v>118199788.96882573</v>
      </c>
      <c r="G136">
        <v>125</v>
      </c>
      <c r="H136" s="18">
        <f t="shared" si="6"/>
        <v>44030</v>
      </c>
      <c r="I136" s="24">
        <f t="shared" si="7"/>
        <v>19.551115667522218</v>
      </c>
    </row>
    <row r="137" spans="2:9" x14ac:dyDescent="0.45">
      <c r="B137" s="18">
        <f t="shared" si="9"/>
        <v>44031</v>
      </c>
      <c r="C137">
        <v>126</v>
      </c>
      <c r="D137" s="7">
        <f t="shared" si="10"/>
        <v>32930069.451122902</v>
      </c>
      <c r="E137" s="9">
        <f t="shared" si="11"/>
        <v>3380122.2089164704</v>
      </c>
      <c r="F137" s="9">
        <f t="shared" si="8"/>
        <v>131720277.80449161</v>
      </c>
      <c r="G137">
        <v>126</v>
      </c>
      <c r="H137" s="18">
        <f t="shared" si="6"/>
        <v>44031</v>
      </c>
      <c r="I137" s="24">
        <f t="shared" si="7"/>
        <v>21.787504102845602</v>
      </c>
    </row>
    <row r="138" spans="2:9" x14ac:dyDescent="0.45">
      <c r="B138" s="18">
        <f t="shared" si="9"/>
        <v>44032</v>
      </c>
      <c r="C138">
        <v>127</v>
      </c>
      <c r="D138" s="7">
        <f t="shared" si="10"/>
        <v>36696832.829093359</v>
      </c>
      <c r="E138" s="9">
        <f t="shared" si="11"/>
        <v>3766763.3779704571</v>
      </c>
      <c r="F138" s="9">
        <f t="shared" si="8"/>
        <v>146787331.31637344</v>
      </c>
      <c r="G138">
        <v>127</v>
      </c>
      <c r="H138" s="18">
        <f t="shared" si="6"/>
        <v>44032</v>
      </c>
      <c r="I138" s="24">
        <f t="shared" si="7"/>
        <v>24.279705726464755</v>
      </c>
    </row>
    <row r="139" spans="2:9" x14ac:dyDescent="0.45">
      <c r="B139" s="18">
        <f t="shared" si="9"/>
        <v>44033</v>
      </c>
      <c r="C139">
        <v>128</v>
      </c>
      <c r="D139" s="7">
        <f t="shared" si="10"/>
        <v>40894463.999999344</v>
      </c>
      <c r="E139" s="9">
        <f t="shared" si="11"/>
        <v>4197631.1709059849</v>
      </c>
      <c r="F139" s="9">
        <f t="shared" si="8"/>
        <v>163577855.99999738</v>
      </c>
      <c r="G139">
        <v>128</v>
      </c>
      <c r="H139" s="18">
        <f t="shared" si="6"/>
        <v>44033</v>
      </c>
      <c r="I139" s="24">
        <f t="shared" si="7"/>
        <v>27.056982175701886</v>
      </c>
    </row>
    <row r="140" spans="2:9" x14ac:dyDescent="0.45">
      <c r="B140" s="18">
        <f t="shared" si="9"/>
        <v>44034</v>
      </c>
      <c r="C140">
        <v>129</v>
      </c>
      <c r="D140" s="7">
        <f t="shared" si="10"/>
        <v>45572248.527164266</v>
      </c>
      <c r="E140" s="9">
        <f t="shared" si="11"/>
        <v>4677784.5271649212</v>
      </c>
      <c r="F140" s="9">
        <f t="shared" si="8"/>
        <v>182288994.10865706</v>
      </c>
      <c r="G140">
        <v>129</v>
      </c>
      <c r="H140" s="18">
        <f t="shared" ref="H140:H203" si="12">B140</f>
        <v>44034</v>
      </c>
      <c r="I140" s="24">
        <f t="shared" ref="I140:I203" si="13">F140/$C$8</f>
        <v>30.15194223125555</v>
      </c>
    </row>
    <row r="141" spans="2:9" x14ac:dyDescent="0.45">
      <c r="B141" s="18">
        <f t="shared" si="9"/>
        <v>44035</v>
      </c>
      <c r="C141">
        <v>130</v>
      </c>
      <c r="D141" s="7">
        <f t="shared" si="10"/>
        <v>50785109.588957042</v>
      </c>
      <c r="E141" s="9">
        <f t="shared" si="11"/>
        <v>5212861.061792776</v>
      </c>
      <c r="F141" s="9">
        <f t="shared" ref="F141:F204" si="14">D141/$C$9</f>
        <v>203140438.35582817</v>
      </c>
      <c r="G141">
        <v>130</v>
      </c>
      <c r="H141" s="18">
        <f t="shared" si="12"/>
        <v>44035</v>
      </c>
      <c r="I141" s="24">
        <f t="shared" si="13"/>
        <v>33.600924686028399</v>
      </c>
    </row>
    <row r="142" spans="2:9" x14ac:dyDescent="0.45">
      <c r="B142" s="18">
        <f t="shared" ref="B142:B205" si="15">B141+1</f>
        <v>44036</v>
      </c>
      <c r="C142">
        <v>131</v>
      </c>
      <c r="D142" s="7">
        <f t="shared" ref="D142:D205" si="16">($D$12)*($C$7+1)^(C142)</f>
        <v>56594252.847213253</v>
      </c>
      <c r="E142" s="9">
        <f t="shared" ref="E142:E205" si="17">(D142-D141)</f>
        <v>5809143.2582562119</v>
      </c>
      <c r="F142" s="9">
        <f t="shared" si="14"/>
        <v>226377011.38885301</v>
      </c>
      <c r="G142">
        <v>131</v>
      </c>
      <c r="H142" s="18">
        <f t="shared" si="12"/>
        <v>44036</v>
      </c>
      <c r="I142" s="24">
        <f t="shared" si="13"/>
        <v>37.444425009073093</v>
      </c>
    </row>
    <row r="143" spans="2:9" x14ac:dyDescent="0.45">
      <c r="B143" s="18">
        <f t="shared" si="15"/>
        <v>44037</v>
      </c>
      <c r="C143">
        <v>132</v>
      </c>
      <c r="D143" s="7">
        <f t="shared" si="16"/>
        <v>63067885.080054283</v>
      </c>
      <c r="E143" s="9">
        <f t="shared" si="17"/>
        <v>6473632.2328410298</v>
      </c>
      <c r="F143" s="9">
        <f t="shared" si="14"/>
        <v>252271540.32021713</v>
      </c>
      <c r="G143">
        <v>132</v>
      </c>
      <c r="H143" s="18">
        <f t="shared" si="12"/>
        <v>44037</v>
      </c>
      <c r="I143" s="24">
        <f t="shared" si="13"/>
        <v>41.727570814237133</v>
      </c>
    </row>
    <row r="144" spans="2:9" x14ac:dyDescent="0.45">
      <c r="B144" s="18">
        <f t="shared" si="15"/>
        <v>44038</v>
      </c>
      <c r="C144">
        <v>133</v>
      </c>
      <c r="D144" s="7">
        <f t="shared" si="16"/>
        <v>70282015.016773775</v>
      </c>
      <c r="E144" s="9">
        <f t="shared" si="17"/>
        <v>7214129.9367194921</v>
      </c>
      <c r="F144" s="9">
        <f t="shared" si="14"/>
        <v>281128060.0670951</v>
      </c>
      <c r="G144">
        <v>133</v>
      </c>
      <c r="H144" s="18">
        <f t="shared" si="12"/>
        <v>44038</v>
      </c>
      <c r="I144" s="24">
        <f t="shared" si="13"/>
        <v>46.500651716117147</v>
      </c>
    </row>
    <row r="145" spans="2:9" x14ac:dyDescent="0.45">
      <c r="B145" s="18">
        <f t="shared" si="15"/>
        <v>44039</v>
      </c>
      <c r="C145">
        <v>134</v>
      </c>
      <c r="D145" s="7">
        <f t="shared" si="16"/>
        <v>78321345.77761811</v>
      </c>
      <c r="E145" s="9">
        <f t="shared" si="17"/>
        <v>8039330.760844335</v>
      </c>
      <c r="F145" s="9">
        <f t="shared" si="14"/>
        <v>313285383.11047244</v>
      </c>
      <c r="G145">
        <v>134</v>
      </c>
      <c r="H145" s="18">
        <f t="shared" si="12"/>
        <v>44039</v>
      </c>
      <c r="I145" s="24">
        <f t="shared" si="13"/>
        <v>51.819709794509869</v>
      </c>
    </row>
    <row r="146" spans="2:9" x14ac:dyDescent="0.45">
      <c r="B146" s="18">
        <f t="shared" si="15"/>
        <v>44040</v>
      </c>
      <c r="C146">
        <v>135</v>
      </c>
      <c r="D146" s="7">
        <f t="shared" si="16"/>
        <v>87280269.396846414</v>
      </c>
      <c r="E146" s="9">
        <f t="shared" si="17"/>
        <v>8958923.6192283034</v>
      </c>
      <c r="F146" s="9">
        <f t="shared" si="14"/>
        <v>349121077.58738565</v>
      </c>
      <c r="G146">
        <v>135</v>
      </c>
      <c r="H146" s="18">
        <f t="shared" si="12"/>
        <v>44040</v>
      </c>
      <c r="I146" s="24">
        <f t="shared" si="13"/>
        <v>57.747197600168327</v>
      </c>
    </row>
    <row r="147" spans="2:9" x14ac:dyDescent="0.45">
      <c r="B147" s="18">
        <f t="shared" si="15"/>
        <v>44041</v>
      </c>
      <c r="C147">
        <v>136</v>
      </c>
      <c r="D147" s="7">
        <f t="shared" si="16"/>
        <v>97263975.106043622</v>
      </c>
      <c r="E147" s="9">
        <f t="shared" si="17"/>
        <v>9983705.7091972083</v>
      </c>
      <c r="F147" s="9">
        <f t="shared" si="14"/>
        <v>389055900.42417449</v>
      </c>
      <c r="G147">
        <v>136</v>
      </c>
      <c r="H147" s="18">
        <f t="shared" si="12"/>
        <v>44041</v>
      </c>
      <c r="I147" s="24">
        <f t="shared" si="13"/>
        <v>64.35271142769291</v>
      </c>
    </row>
    <row r="148" spans="2:9" x14ac:dyDescent="0.45">
      <c r="B148" s="18">
        <f t="shared" si="15"/>
        <v>44042</v>
      </c>
      <c r="C148">
        <v>137</v>
      </c>
      <c r="D148" s="7">
        <f t="shared" si="16"/>
        <v>108389684.39035194</v>
      </c>
      <c r="E148" s="9">
        <f t="shared" si="17"/>
        <v>11125709.284308314</v>
      </c>
      <c r="F148" s="9">
        <f t="shared" si="14"/>
        <v>433558737.56140774</v>
      </c>
      <c r="G148">
        <v>137</v>
      </c>
      <c r="H148" s="18">
        <f t="shared" si="12"/>
        <v>44042</v>
      </c>
      <c r="I148" s="24">
        <f t="shared" si="13"/>
        <v>71.713808465120181</v>
      </c>
    </row>
    <row r="149" spans="2:9" x14ac:dyDescent="0.45">
      <c r="B149" s="18">
        <f t="shared" si="15"/>
        <v>44043</v>
      </c>
      <c r="C149">
        <v>138</v>
      </c>
      <c r="D149" s="7">
        <f t="shared" si="16"/>
        <v>120788027.31876114</v>
      </c>
      <c r="E149" s="9">
        <f t="shared" si="17"/>
        <v>12398342.928409204</v>
      </c>
      <c r="F149" s="9">
        <f t="shared" si="14"/>
        <v>483152109.27504456</v>
      </c>
      <c r="G149">
        <v>138</v>
      </c>
      <c r="H149" s="18">
        <f t="shared" si="12"/>
        <v>44043</v>
      </c>
      <c r="I149" s="24">
        <f t="shared" si="13"/>
        <v>79.916917414591012</v>
      </c>
    </row>
    <row r="150" spans="2:9" x14ac:dyDescent="0.45">
      <c r="B150" s="18">
        <f t="shared" si="15"/>
        <v>44044</v>
      </c>
      <c r="C150">
        <v>139</v>
      </c>
      <c r="D150" s="7">
        <f t="shared" si="16"/>
        <v>134604576.3083379</v>
      </c>
      <c r="E150" s="9">
        <f t="shared" si="17"/>
        <v>13816548.989576757</v>
      </c>
      <c r="F150" s="9">
        <f t="shared" si="14"/>
        <v>538418305.23335159</v>
      </c>
      <c r="G150">
        <v>139</v>
      </c>
      <c r="H150" s="18">
        <f t="shared" si="12"/>
        <v>44044</v>
      </c>
      <c r="I150" s="24">
        <f t="shared" si="13"/>
        <v>89.058353275951021</v>
      </c>
    </row>
    <row r="151" spans="2:9" x14ac:dyDescent="0.45">
      <c r="B151" s="18">
        <f t="shared" si="15"/>
        <v>44045</v>
      </c>
      <c r="C151">
        <v>140</v>
      </c>
      <c r="D151" s="7">
        <f t="shared" si="16"/>
        <v>150001555.33074889</v>
      </c>
      <c r="E151" s="9">
        <f t="shared" si="17"/>
        <v>15396979.022410989</v>
      </c>
      <c r="F151" s="9">
        <f t="shared" si="14"/>
        <v>600006221.32299554</v>
      </c>
      <c r="G151">
        <v>140</v>
      </c>
      <c r="H151" s="18">
        <f t="shared" si="12"/>
        <v>44045</v>
      </c>
      <c r="I151" s="24">
        <f t="shared" si="13"/>
        <v>99.245448208141269</v>
      </c>
    </row>
    <row r="152" spans="2:9" x14ac:dyDescent="0.45">
      <c r="B152" s="18">
        <f t="shared" si="15"/>
        <v>44046</v>
      </c>
      <c r="C152">
        <v>141</v>
      </c>
      <c r="D152" s="7">
        <f t="shared" si="16"/>
        <v>167159744.62935075</v>
      </c>
      <c r="E152" s="9">
        <f t="shared" si="17"/>
        <v>17158189.298601866</v>
      </c>
      <c r="F152" s="9">
        <f t="shared" si="14"/>
        <v>668638978.51740301</v>
      </c>
      <c r="G152">
        <v>141</v>
      </c>
      <c r="H152" s="18">
        <f t="shared" si="12"/>
        <v>44046</v>
      </c>
      <c r="I152" s="24">
        <f t="shared" si="13"/>
        <v>110.59781174613988</v>
      </c>
    </row>
    <row r="153" spans="2:9" x14ac:dyDescent="0.45">
      <c r="B153" s="18">
        <f t="shared" si="15"/>
        <v>44047</v>
      </c>
      <c r="C153">
        <v>142</v>
      </c>
      <c r="D153" s="7">
        <f t="shared" si="16"/>
        <v>186280603.31066343</v>
      </c>
      <c r="E153" s="9">
        <f t="shared" si="17"/>
        <v>19120858.68131268</v>
      </c>
      <c r="F153" s="9">
        <f t="shared" si="14"/>
        <v>745122413.24265373</v>
      </c>
      <c r="G153">
        <v>142</v>
      </c>
      <c r="H153" s="18">
        <f t="shared" si="12"/>
        <v>44047</v>
      </c>
      <c r="I153" s="24">
        <f t="shared" si="13"/>
        <v>123.24873517001458</v>
      </c>
    </row>
    <row r="154" spans="2:9" x14ac:dyDescent="0.45">
      <c r="B154" s="18">
        <f t="shared" si="15"/>
        <v>44048</v>
      </c>
      <c r="C154">
        <v>143</v>
      </c>
      <c r="D154" s="7">
        <f t="shared" si="16"/>
        <v>207588634.73216784</v>
      </c>
      <c r="E154" s="9">
        <f t="shared" si="17"/>
        <v>21308031.421504408</v>
      </c>
      <c r="F154" s="9">
        <f t="shared" si="14"/>
        <v>830354538.92867136</v>
      </c>
      <c r="G154">
        <v>143</v>
      </c>
      <c r="H154" s="18">
        <f t="shared" si="12"/>
        <v>44048</v>
      </c>
      <c r="I154" s="24">
        <f t="shared" si="13"/>
        <v>137.34675651517634</v>
      </c>
    </row>
    <row r="155" spans="2:9" x14ac:dyDescent="0.45">
      <c r="B155" s="18">
        <f t="shared" si="15"/>
        <v>44049</v>
      </c>
      <c r="C155">
        <v>144</v>
      </c>
      <c r="D155" s="7">
        <f t="shared" si="16"/>
        <v>231334022.45910901</v>
      </c>
      <c r="E155" s="9">
        <f t="shared" si="17"/>
        <v>23745387.726941168</v>
      </c>
      <c r="F155" s="9">
        <f t="shared" si="14"/>
        <v>925336089.83643603</v>
      </c>
      <c r="G155">
        <v>144</v>
      </c>
      <c r="H155" s="18">
        <f t="shared" si="12"/>
        <v>44049</v>
      </c>
      <c r="I155" s="24">
        <f t="shared" si="13"/>
        <v>153.05740459905851</v>
      </c>
    </row>
    <row r="156" spans="2:9" x14ac:dyDescent="0.45">
      <c r="B156" s="18">
        <f t="shared" si="15"/>
        <v>44050</v>
      </c>
      <c r="C156">
        <v>145</v>
      </c>
      <c r="D156" s="7">
        <f t="shared" si="16"/>
        <v>257795567.73981151</v>
      </c>
      <c r="E156" s="9">
        <f t="shared" si="17"/>
        <v>26461545.280702502</v>
      </c>
      <c r="F156" s="9">
        <f t="shared" si="14"/>
        <v>1031182270.959246</v>
      </c>
      <c r="G156">
        <v>145</v>
      </c>
      <c r="H156" s="18">
        <f t="shared" si="12"/>
        <v>44050</v>
      </c>
      <c r="I156" s="24">
        <f t="shared" si="13"/>
        <v>170.56514254132637</v>
      </c>
    </row>
    <row r="157" spans="2:9" x14ac:dyDescent="0.45">
      <c r="B157" s="18">
        <f t="shared" si="15"/>
        <v>44051</v>
      </c>
      <c r="C157">
        <v>146</v>
      </c>
      <c r="D157" s="7">
        <f t="shared" si="16"/>
        <v>287283962.98922729</v>
      </c>
      <c r="E157" s="9">
        <f t="shared" si="17"/>
        <v>29488395.249415785</v>
      </c>
      <c r="F157" s="9">
        <f t="shared" si="14"/>
        <v>1149135851.9569092</v>
      </c>
      <c r="G157">
        <v>146</v>
      </c>
      <c r="H157" s="18">
        <f t="shared" si="12"/>
        <v>44051</v>
      </c>
      <c r="I157" s="24">
        <f t="shared" si="13"/>
        <v>190.07553359703277</v>
      </c>
    </row>
    <row r="158" spans="2:9" x14ac:dyDescent="0.45">
      <c r="B158" s="18">
        <f t="shared" si="15"/>
        <v>44052</v>
      </c>
      <c r="C158">
        <v>147</v>
      </c>
      <c r="D158" s="7">
        <f t="shared" si="16"/>
        <v>320145439.71560395</v>
      </c>
      <c r="E158" s="9">
        <f t="shared" si="17"/>
        <v>32861476.726376653</v>
      </c>
      <c r="F158" s="9">
        <f t="shared" si="14"/>
        <v>1280581758.8624158</v>
      </c>
      <c r="G158">
        <v>147</v>
      </c>
      <c r="H158" s="18">
        <f t="shared" si="12"/>
        <v>44052</v>
      </c>
      <c r="I158" s="24">
        <f t="shared" si="13"/>
        <v>211.81765473237348</v>
      </c>
    </row>
    <row r="159" spans="2:9" x14ac:dyDescent="0.45">
      <c r="B159" s="18">
        <f t="shared" si="15"/>
        <v>44053</v>
      </c>
      <c r="C159">
        <v>148</v>
      </c>
      <c r="D159" s="7">
        <f t="shared" si="16"/>
        <v>356765833.72160143</v>
      </c>
      <c r="E159" s="9">
        <f t="shared" si="17"/>
        <v>36620394.005997479</v>
      </c>
      <c r="F159" s="9">
        <f t="shared" si="14"/>
        <v>1427063334.8864057</v>
      </c>
      <c r="G159">
        <v>148</v>
      </c>
      <c r="H159" s="18">
        <f t="shared" si="12"/>
        <v>44053</v>
      </c>
      <c r="I159" s="24">
        <f t="shared" si="13"/>
        <v>236.04678628151106</v>
      </c>
    </row>
    <row r="160" spans="2:9" x14ac:dyDescent="0.45">
      <c r="B160" s="18">
        <f t="shared" si="15"/>
        <v>44054</v>
      </c>
      <c r="C160">
        <v>149</v>
      </c>
      <c r="D160" s="7">
        <f t="shared" si="16"/>
        <v>397575115.31052321</v>
      </c>
      <c r="E160" s="9">
        <f t="shared" si="17"/>
        <v>40809281.588921785</v>
      </c>
      <c r="F160" s="9">
        <f t="shared" si="14"/>
        <v>1590300461.2420928</v>
      </c>
      <c r="G160">
        <v>149</v>
      </c>
      <c r="H160" s="18">
        <f t="shared" si="12"/>
        <v>44054</v>
      </c>
      <c r="I160" s="24">
        <f t="shared" si="13"/>
        <v>263.04740926448187</v>
      </c>
    </row>
    <row r="161" spans="2:9" x14ac:dyDescent="0.45">
      <c r="B161" s="18">
        <f t="shared" si="15"/>
        <v>44055</v>
      </c>
      <c r="C161">
        <v>150</v>
      </c>
      <c r="D161" s="7">
        <f t="shared" si="16"/>
        <v>443052437.68808025</v>
      </c>
      <c r="E161" s="9">
        <f t="shared" si="17"/>
        <v>45477322.377557039</v>
      </c>
      <c r="F161" s="9">
        <f t="shared" si="14"/>
        <v>1772209750.752321</v>
      </c>
      <c r="G161">
        <v>150</v>
      </c>
      <c r="H161" s="18">
        <f t="shared" si="12"/>
        <v>44055</v>
      </c>
      <c r="I161" s="24">
        <f t="shared" si="13"/>
        <v>293.13654555853452</v>
      </c>
    </row>
    <row r="162" spans="2:9" x14ac:dyDescent="0.45">
      <c r="B162" s="18">
        <f t="shared" si="15"/>
        <v>44056</v>
      </c>
      <c r="C162">
        <v>151</v>
      </c>
      <c r="D162" s="7">
        <f t="shared" si="16"/>
        <v>493731762.83438939</v>
      </c>
      <c r="E162" s="9">
        <f t="shared" si="17"/>
        <v>50679325.146309137</v>
      </c>
      <c r="F162" s="9">
        <f t="shared" si="14"/>
        <v>1974927051.3375576</v>
      </c>
      <c r="G162">
        <v>151</v>
      </c>
      <c r="H162" s="18">
        <f t="shared" si="12"/>
        <v>44056</v>
      </c>
      <c r="I162" s="24">
        <f t="shared" si="13"/>
        <v>326.66748014078775</v>
      </c>
    </row>
    <row r="163" spans="2:9" x14ac:dyDescent="0.45">
      <c r="B163" s="18">
        <f t="shared" si="15"/>
        <v>44057</v>
      </c>
      <c r="C163">
        <v>152</v>
      </c>
      <c r="D163" s="7">
        <f t="shared" si="16"/>
        <v>550208130.90114284</v>
      </c>
      <c r="E163" s="9">
        <f t="shared" si="17"/>
        <v>56476368.066753447</v>
      </c>
      <c r="F163" s="9">
        <f t="shared" si="14"/>
        <v>2200832523.6045713</v>
      </c>
      <c r="G163">
        <v>152</v>
      </c>
      <c r="H163" s="18">
        <f t="shared" si="12"/>
        <v>44057</v>
      </c>
      <c r="I163" s="24">
        <f t="shared" si="13"/>
        <v>364.03390910610079</v>
      </c>
    </row>
    <row r="164" spans="2:9" x14ac:dyDescent="0.45">
      <c r="B164" s="18">
        <f t="shared" si="15"/>
        <v>44058</v>
      </c>
      <c r="C164">
        <v>153</v>
      </c>
      <c r="D164" s="7">
        <f t="shared" si="16"/>
        <v>613144646.744699</v>
      </c>
      <c r="E164" s="9">
        <f t="shared" si="17"/>
        <v>62936515.843556166</v>
      </c>
      <c r="F164" s="9">
        <f t="shared" si="14"/>
        <v>2452578586.978796</v>
      </c>
      <c r="G164">
        <v>153</v>
      </c>
      <c r="H164" s="18">
        <f t="shared" si="12"/>
        <v>44058</v>
      </c>
      <c r="I164" s="24">
        <f t="shared" si="13"/>
        <v>405.67456216319687</v>
      </c>
    </row>
    <row r="165" spans="2:9" x14ac:dyDescent="0.45">
      <c r="B165" s="18">
        <f t="shared" si="15"/>
        <v>44059</v>
      </c>
      <c r="C165">
        <v>154</v>
      </c>
      <c r="D165" s="7">
        <f t="shared" si="16"/>
        <v>683280265.62593436</v>
      </c>
      <c r="E165" s="9">
        <f t="shared" si="17"/>
        <v>70135618.881235361</v>
      </c>
      <c r="F165" s="9">
        <f t="shared" si="14"/>
        <v>2733121062.5037374</v>
      </c>
      <c r="G165">
        <v>154</v>
      </c>
      <c r="H165" s="18">
        <f t="shared" si="12"/>
        <v>44059</v>
      </c>
      <c r="I165" s="24">
        <f t="shared" si="13"/>
        <v>452.07835388305989</v>
      </c>
    </row>
    <row r="166" spans="2:9" x14ac:dyDescent="0.45">
      <c r="B166" s="18">
        <f t="shared" si="15"/>
        <v>44060</v>
      </c>
      <c r="C166">
        <v>155</v>
      </c>
      <c r="D166" s="7">
        <f t="shared" si="16"/>
        <v>761438469.49094093</v>
      </c>
      <c r="E166" s="9">
        <f t="shared" si="17"/>
        <v>78158203.865006566</v>
      </c>
      <c r="F166" s="9">
        <f t="shared" si="14"/>
        <v>3045753877.9637637</v>
      </c>
      <c r="G166">
        <v>155</v>
      </c>
      <c r="H166" s="18">
        <f t="shared" si="12"/>
        <v>44060</v>
      </c>
      <c r="I166" s="24">
        <f t="shared" si="13"/>
        <v>503.79012418185607</v>
      </c>
    </row>
    <row r="167" spans="2:9" x14ac:dyDescent="0.45">
      <c r="B167" s="18">
        <f t="shared" si="15"/>
        <v>44061</v>
      </c>
      <c r="C167">
        <v>156</v>
      </c>
      <c r="D167" s="7">
        <f t="shared" si="16"/>
        <v>848536935.70321155</v>
      </c>
      <c r="E167" s="9">
        <f t="shared" si="17"/>
        <v>87098466.212270617</v>
      </c>
      <c r="F167" s="9">
        <f t="shared" si="14"/>
        <v>3394147742.8128462</v>
      </c>
      <c r="G167">
        <v>156</v>
      </c>
      <c r="H167" s="18">
        <f t="shared" si="12"/>
        <v>44061</v>
      </c>
      <c r="I167" s="24">
        <f t="shared" si="13"/>
        <v>561.41703543899882</v>
      </c>
    </row>
    <row r="168" spans="2:9" x14ac:dyDescent="0.45">
      <c r="B168" s="18">
        <f t="shared" si="15"/>
        <v>44062</v>
      </c>
      <c r="C168">
        <v>157</v>
      </c>
      <c r="D168" s="7">
        <f t="shared" si="16"/>
        <v>945598311.75060213</v>
      </c>
      <c r="E168" s="9">
        <f t="shared" si="17"/>
        <v>97061376.04739058</v>
      </c>
      <c r="F168" s="9">
        <f t="shared" si="14"/>
        <v>3782393247.0024085</v>
      </c>
      <c r="G168">
        <v>157</v>
      </c>
      <c r="H168" s="18">
        <f t="shared" si="12"/>
        <v>44062</v>
      </c>
      <c r="I168" s="24">
        <f t="shared" si="13"/>
        <v>625.63570136070859</v>
      </c>
    </row>
    <row r="169" spans="2:9" x14ac:dyDescent="0.45">
      <c r="B169" s="18">
        <f t="shared" si="15"/>
        <v>44063</v>
      </c>
      <c r="C169">
        <v>158</v>
      </c>
      <c r="D169" s="7">
        <f t="shared" si="16"/>
        <v>1053762222.4359286</v>
      </c>
      <c r="E169" s="9">
        <f t="shared" si="17"/>
        <v>108163910.68532646</v>
      </c>
      <c r="F169" s="9">
        <f t="shared" si="14"/>
        <v>4215048889.7437143</v>
      </c>
      <c r="G169">
        <v>158</v>
      </c>
      <c r="H169" s="18">
        <f t="shared" si="12"/>
        <v>44063</v>
      </c>
      <c r="I169" s="24">
        <f t="shared" si="13"/>
        <v>697.20013129105644</v>
      </c>
    </row>
    <row r="170" spans="2:9" x14ac:dyDescent="0.45">
      <c r="B170" s="18">
        <f t="shared" si="15"/>
        <v>44064</v>
      </c>
      <c r="C170">
        <v>159</v>
      </c>
      <c r="D170" s="7">
        <f t="shared" si="16"/>
        <v>1174298650.5309827</v>
      </c>
      <c r="E170" s="9">
        <f t="shared" si="17"/>
        <v>120536428.09505415</v>
      </c>
      <c r="F170" s="9">
        <f t="shared" si="14"/>
        <v>4697194602.1239309</v>
      </c>
      <c r="G170">
        <v>159</v>
      </c>
      <c r="H170" s="18">
        <f t="shared" si="12"/>
        <v>44064</v>
      </c>
      <c r="I170" s="24">
        <f t="shared" si="13"/>
        <v>776.95058324686897</v>
      </c>
    </row>
    <row r="171" spans="2:9" x14ac:dyDescent="0.45">
      <c r="B171" s="18">
        <f t="shared" si="15"/>
        <v>44065</v>
      </c>
      <c r="C171">
        <v>160</v>
      </c>
      <c r="D171" s="7">
        <f t="shared" si="16"/>
        <v>1308622847.9999738</v>
      </c>
      <c r="E171" s="9">
        <f t="shared" si="17"/>
        <v>134324197.46899104</v>
      </c>
      <c r="F171" s="9">
        <f t="shared" si="14"/>
        <v>5234491391.9998951</v>
      </c>
      <c r="G171">
        <v>160</v>
      </c>
      <c r="H171" s="18">
        <f t="shared" si="12"/>
        <v>44065</v>
      </c>
      <c r="I171" s="24">
        <f t="shared" si="13"/>
        <v>865.82342962245684</v>
      </c>
    </row>
    <row r="172" spans="2:9" x14ac:dyDescent="0.45">
      <c r="B172" s="18">
        <f t="shared" si="15"/>
        <v>44066</v>
      </c>
      <c r="C172">
        <v>161</v>
      </c>
      <c r="D172" s="7">
        <f t="shared" si="16"/>
        <v>1458311952.8692505</v>
      </c>
      <c r="E172" s="9">
        <f t="shared" si="17"/>
        <v>149689104.86927676</v>
      </c>
      <c r="F172" s="9">
        <f t="shared" si="14"/>
        <v>5833247811.4770021</v>
      </c>
      <c r="G172">
        <v>161</v>
      </c>
      <c r="H172" s="18">
        <f t="shared" si="12"/>
        <v>44066</v>
      </c>
      <c r="I172" s="24">
        <f t="shared" si="13"/>
        <v>964.86215140017373</v>
      </c>
    </row>
    <row r="173" spans="2:9" x14ac:dyDescent="0.45">
      <c r="B173" s="18">
        <f t="shared" si="15"/>
        <v>44067</v>
      </c>
      <c r="C173">
        <v>162</v>
      </c>
      <c r="D173" s="7">
        <f t="shared" si="16"/>
        <v>1625123506.8466189</v>
      </c>
      <c r="E173" s="9">
        <f t="shared" si="17"/>
        <v>166811553.97736835</v>
      </c>
      <c r="F173" s="9">
        <f t="shared" si="14"/>
        <v>6500494027.3864756</v>
      </c>
      <c r="G173">
        <v>162</v>
      </c>
      <c r="H173" s="18">
        <f t="shared" si="12"/>
        <v>44067</v>
      </c>
      <c r="I173" s="24">
        <f t="shared" si="13"/>
        <v>1075.2295899529045</v>
      </c>
    </row>
    <row r="174" spans="2:9" x14ac:dyDescent="0.45">
      <c r="B174" s="18">
        <f t="shared" si="15"/>
        <v>44068</v>
      </c>
      <c r="C174">
        <v>163</v>
      </c>
      <c r="D174" s="7">
        <f t="shared" si="16"/>
        <v>1811016091.1108167</v>
      </c>
      <c r="E174" s="9">
        <f t="shared" si="17"/>
        <v>185892584.26419783</v>
      </c>
      <c r="F174" s="9">
        <f t="shared" si="14"/>
        <v>7244064364.4432669</v>
      </c>
      <c r="G174">
        <v>163</v>
      </c>
      <c r="H174" s="18">
        <f t="shared" si="12"/>
        <v>44068</v>
      </c>
      <c r="I174" s="24">
        <f t="shared" si="13"/>
        <v>1198.221600290334</v>
      </c>
    </row>
    <row r="175" spans="2:9" x14ac:dyDescent="0.45">
      <c r="B175" s="18">
        <f t="shared" si="15"/>
        <v>44069</v>
      </c>
      <c r="C175">
        <v>164</v>
      </c>
      <c r="D175" s="7">
        <f t="shared" si="16"/>
        <v>2018172322.561729</v>
      </c>
      <c r="E175" s="9">
        <f t="shared" si="17"/>
        <v>207156231.45091224</v>
      </c>
      <c r="F175" s="9">
        <f t="shared" si="14"/>
        <v>8072689290.2469158</v>
      </c>
      <c r="G175">
        <v>164</v>
      </c>
      <c r="H175" s="18">
        <f t="shared" si="12"/>
        <v>44069</v>
      </c>
      <c r="I175" s="24">
        <f t="shared" si="13"/>
        <v>1335.2822660555828</v>
      </c>
    </row>
    <row r="176" spans="2:9" x14ac:dyDescent="0.45">
      <c r="B176" s="18">
        <f t="shared" si="15"/>
        <v>44070</v>
      </c>
      <c r="C176">
        <v>165</v>
      </c>
      <c r="D176" s="7">
        <f t="shared" si="16"/>
        <v>2249024480.5367517</v>
      </c>
      <c r="E176" s="9">
        <f t="shared" si="17"/>
        <v>230852157.97502279</v>
      </c>
      <c r="F176" s="9">
        <f t="shared" si="14"/>
        <v>8996097922.147007</v>
      </c>
      <c r="G176">
        <v>165</v>
      </c>
      <c r="H176" s="18">
        <f t="shared" si="12"/>
        <v>44070</v>
      </c>
      <c r="I176" s="24">
        <f t="shared" si="13"/>
        <v>1488.0208549157426</v>
      </c>
    </row>
    <row r="177" spans="2:9" x14ac:dyDescent="0.45">
      <c r="B177" s="18">
        <f t="shared" si="15"/>
        <v>44071</v>
      </c>
      <c r="C177">
        <v>166</v>
      </c>
      <c r="D177" s="7">
        <f t="shared" si="16"/>
        <v>2506283064.88377</v>
      </c>
      <c r="E177" s="9">
        <f t="shared" si="17"/>
        <v>257258584.34701824</v>
      </c>
      <c r="F177" s="9">
        <f t="shared" si="14"/>
        <v>10025132259.53508</v>
      </c>
      <c r="G177">
        <v>166</v>
      </c>
      <c r="H177" s="18">
        <f t="shared" si="12"/>
        <v>44071</v>
      </c>
      <c r="I177" s="24">
        <f t="shared" si="13"/>
        <v>1658.2307134243097</v>
      </c>
    </row>
    <row r="178" spans="2:9" x14ac:dyDescent="0.45">
      <c r="B178" s="18">
        <f t="shared" si="15"/>
        <v>44072</v>
      </c>
      <c r="C178">
        <v>167</v>
      </c>
      <c r="D178" s="7">
        <f t="shared" si="16"/>
        <v>2792968620.6990743</v>
      </c>
      <c r="E178" s="9">
        <f t="shared" si="17"/>
        <v>286685555.81530428</v>
      </c>
      <c r="F178" s="9">
        <f t="shared" si="14"/>
        <v>11171874482.796297</v>
      </c>
      <c r="G178">
        <v>167</v>
      </c>
      <c r="H178" s="18">
        <f t="shared" si="12"/>
        <v>44072</v>
      </c>
      <c r="I178" s="24">
        <f t="shared" si="13"/>
        <v>1847.9103232053792</v>
      </c>
    </row>
    <row r="179" spans="2:9" x14ac:dyDescent="0.45">
      <c r="B179" s="18">
        <f t="shared" si="15"/>
        <v>44073</v>
      </c>
      <c r="C179">
        <v>168</v>
      </c>
      <c r="D179" s="7">
        <f t="shared" si="16"/>
        <v>3112447203.3933835</v>
      </c>
      <c r="E179" s="9">
        <f t="shared" si="17"/>
        <v>319478582.69430923</v>
      </c>
      <c r="F179" s="9">
        <f t="shared" si="14"/>
        <v>12449788813.573534</v>
      </c>
      <c r="G179">
        <v>168</v>
      </c>
      <c r="H179" s="18">
        <f t="shared" si="12"/>
        <v>44073</v>
      </c>
      <c r="I179" s="24">
        <f t="shared" si="13"/>
        <v>2059.2867656861649</v>
      </c>
    </row>
    <row r="180" spans="2:9" x14ac:dyDescent="0.45">
      <c r="B180" s="18">
        <f t="shared" si="15"/>
        <v>44074</v>
      </c>
      <c r="C180">
        <v>169</v>
      </c>
      <c r="D180" s="7">
        <f t="shared" si="16"/>
        <v>3468469900.4912481</v>
      </c>
      <c r="E180" s="9">
        <f t="shared" si="17"/>
        <v>356022697.09786463</v>
      </c>
      <c r="F180" s="9">
        <f t="shared" si="14"/>
        <v>13873879601.964993</v>
      </c>
      <c r="G180">
        <v>169</v>
      </c>
      <c r="H180" s="18">
        <f t="shared" si="12"/>
        <v>44074</v>
      </c>
      <c r="I180" s="24">
        <f t="shared" si="13"/>
        <v>2294.8418708838367</v>
      </c>
    </row>
    <row r="181" spans="2:9" x14ac:dyDescent="0.45">
      <c r="B181" s="18">
        <f t="shared" si="15"/>
        <v>44075</v>
      </c>
      <c r="C181">
        <v>170</v>
      </c>
      <c r="D181" s="7">
        <f t="shared" si="16"/>
        <v>3865216874.2003407</v>
      </c>
      <c r="E181" s="9">
        <f t="shared" si="17"/>
        <v>396746973.70909262</v>
      </c>
      <c r="F181" s="9">
        <f t="shared" si="14"/>
        <v>15460867496.801363</v>
      </c>
      <c r="G181">
        <v>170</v>
      </c>
      <c r="H181" s="18">
        <f t="shared" si="12"/>
        <v>44075</v>
      </c>
      <c r="I181" s="24">
        <f t="shared" si="13"/>
        <v>2557.3413572669019</v>
      </c>
    </row>
    <row r="182" spans="2:9" x14ac:dyDescent="0.45">
      <c r="B182" s="18">
        <f t="shared" si="15"/>
        <v>44076</v>
      </c>
      <c r="C182">
        <v>171</v>
      </c>
      <c r="D182" s="7">
        <f t="shared" si="16"/>
        <v>4307346441.8667946</v>
      </c>
      <c r="E182" s="9">
        <f t="shared" si="17"/>
        <v>442129567.66645384</v>
      </c>
      <c r="F182" s="9">
        <f t="shared" si="14"/>
        <v>17229385767.467178</v>
      </c>
      <c r="G182">
        <v>171</v>
      </c>
      <c r="H182" s="18">
        <f t="shared" si="12"/>
        <v>44076</v>
      </c>
      <c r="I182" s="24">
        <f t="shared" si="13"/>
        <v>2849.8673048304208</v>
      </c>
    </row>
    <row r="183" spans="2:9" x14ac:dyDescent="0.45">
      <c r="B183" s="18">
        <f t="shared" si="15"/>
        <v>44077</v>
      </c>
      <c r="C183">
        <v>172</v>
      </c>
      <c r="D183" s="7">
        <f t="shared" si="16"/>
        <v>4800049770.5839443</v>
      </c>
      <c r="E183" s="9">
        <f t="shared" si="17"/>
        <v>492703328.71714973</v>
      </c>
      <c r="F183" s="9">
        <f t="shared" si="14"/>
        <v>19200199082.335777</v>
      </c>
      <c r="G183">
        <v>172</v>
      </c>
      <c r="H183" s="18">
        <f t="shared" si="12"/>
        <v>44077</v>
      </c>
      <c r="I183" s="24">
        <f t="shared" si="13"/>
        <v>3175.8543426605074</v>
      </c>
    </row>
    <row r="184" spans="2:9" x14ac:dyDescent="0.45">
      <c r="B184" s="18">
        <f t="shared" si="15"/>
        <v>44078</v>
      </c>
      <c r="C184">
        <v>173</v>
      </c>
      <c r="D184" s="7">
        <f t="shared" si="16"/>
        <v>5349111828.1392031</v>
      </c>
      <c r="E184" s="9">
        <f t="shared" si="17"/>
        <v>549062057.55525875</v>
      </c>
      <c r="F184" s="9">
        <f t="shared" si="14"/>
        <v>21396447312.556812</v>
      </c>
      <c r="G184">
        <v>173</v>
      </c>
      <c r="H184" s="18">
        <f t="shared" si="12"/>
        <v>44078</v>
      </c>
      <c r="I184" s="24">
        <f t="shared" si="13"/>
        <v>3539.1299758764626</v>
      </c>
    </row>
    <row r="185" spans="2:9" x14ac:dyDescent="0.45">
      <c r="B185" s="18">
        <f t="shared" si="15"/>
        <v>44079</v>
      </c>
      <c r="C185">
        <v>174</v>
      </c>
      <c r="D185" s="7">
        <f t="shared" si="16"/>
        <v>5960979305.941206</v>
      </c>
      <c r="E185" s="9">
        <f t="shared" si="17"/>
        <v>611867477.80200291</v>
      </c>
      <c r="F185" s="9">
        <f t="shared" si="14"/>
        <v>23843917223.764824</v>
      </c>
      <c r="G185">
        <v>174</v>
      </c>
      <c r="H185" s="18">
        <f t="shared" si="12"/>
        <v>44079</v>
      </c>
      <c r="I185" s="24">
        <f t="shared" si="13"/>
        <v>3943.9595254404508</v>
      </c>
    </row>
    <row r="186" spans="2:9" x14ac:dyDescent="0.45">
      <c r="B186" s="18">
        <f t="shared" si="15"/>
        <v>44080</v>
      </c>
      <c r="C186">
        <v>175</v>
      </c>
      <c r="D186" s="7">
        <f t="shared" si="16"/>
        <v>6642836311.4293442</v>
      </c>
      <c r="E186" s="9">
        <f t="shared" si="17"/>
        <v>681857005.4881382</v>
      </c>
      <c r="F186" s="9">
        <f t="shared" si="14"/>
        <v>26571345245.717377</v>
      </c>
      <c r="G186">
        <v>175</v>
      </c>
      <c r="H186" s="18">
        <f t="shared" si="12"/>
        <v>44080</v>
      </c>
      <c r="I186" s="24">
        <f t="shared" si="13"/>
        <v>4395.0962084856255</v>
      </c>
    </row>
    <row r="187" spans="2:9" x14ac:dyDescent="0.45">
      <c r="B187" s="18">
        <f t="shared" si="15"/>
        <v>44081</v>
      </c>
      <c r="C187">
        <v>176</v>
      </c>
      <c r="D187" s="7">
        <f t="shared" si="16"/>
        <v>7402688718.6914587</v>
      </c>
      <c r="E187" s="9">
        <f t="shared" si="17"/>
        <v>759852407.26211452</v>
      </c>
      <c r="F187" s="9">
        <f t="shared" si="14"/>
        <v>29610754874.765835</v>
      </c>
      <c r="G187">
        <v>176</v>
      </c>
      <c r="H187" s="18">
        <f t="shared" si="12"/>
        <v>44081</v>
      </c>
      <c r="I187" s="24">
        <f t="shared" si="13"/>
        <v>4897.8369471698525</v>
      </c>
    </row>
    <row r="188" spans="2:9" x14ac:dyDescent="0.45">
      <c r="B188" s="18">
        <f t="shared" si="15"/>
        <v>44082</v>
      </c>
      <c r="C188">
        <v>177</v>
      </c>
      <c r="D188" s="7">
        <f t="shared" si="16"/>
        <v>8249458167.6739359</v>
      </c>
      <c r="E188" s="9">
        <f t="shared" si="17"/>
        <v>846769448.98247719</v>
      </c>
      <c r="F188" s="9">
        <f t="shared" si="14"/>
        <v>32997832670.695744</v>
      </c>
      <c r="G188">
        <v>177</v>
      </c>
      <c r="H188" s="18">
        <f t="shared" si="12"/>
        <v>44082</v>
      </c>
      <c r="I188" s="24">
        <f t="shared" si="13"/>
        <v>5458.0845613224228</v>
      </c>
    </row>
    <row r="189" spans="2:9" x14ac:dyDescent="0.45">
      <c r="B189" s="18">
        <f t="shared" si="15"/>
        <v>44083</v>
      </c>
      <c r="C189">
        <v>178</v>
      </c>
      <c r="D189" s="7">
        <f t="shared" si="16"/>
        <v>9193086815.6552353</v>
      </c>
      <c r="E189" s="9">
        <f t="shared" si="17"/>
        <v>943628647.9812994</v>
      </c>
      <c r="F189" s="9">
        <f t="shared" si="14"/>
        <v>36772347262.620941</v>
      </c>
      <c r="G189">
        <v>178</v>
      </c>
      <c r="H189" s="18">
        <f t="shared" si="12"/>
        <v>44083</v>
      </c>
      <c r="I189" s="24">
        <f t="shared" si="13"/>
        <v>6082.4170751050242</v>
      </c>
    </row>
    <row r="190" spans="2:9" x14ac:dyDescent="0.45">
      <c r="B190" s="18">
        <f t="shared" si="15"/>
        <v>44084</v>
      </c>
      <c r="C190">
        <v>179</v>
      </c>
      <c r="D190" s="7">
        <f t="shared" si="16"/>
        <v>10244654070.899284</v>
      </c>
      <c r="E190" s="9">
        <f t="shared" si="17"/>
        <v>1051567255.2440491</v>
      </c>
      <c r="F190" s="9">
        <f t="shared" si="14"/>
        <v>40978616283.597137</v>
      </c>
      <c r="G190">
        <v>179</v>
      </c>
      <c r="H190" s="18">
        <f t="shared" si="12"/>
        <v>44084</v>
      </c>
      <c r="I190" s="24">
        <f t="shared" si="13"/>
        <v>6778.1649514359242</v>
      </c>
    </row>
    <row r="191" spans="2:9" x14ac:dyDescent="0.45">
      <c r="B191" s="18">
        <f t="shared" si="15"/>
        <v>44085</v>
      </c>
      <c r="C191">
        <v>180</v>
      </c>
      <c r="D191" s="7">
        <f t="shared" si="16"/>
        <v>11416506679.0912</v>
      </c>
      <c r="E191" s="9">
        <f t="shared" si="17"/>
        <v>1171852608.1919155</v>
      </c>
      <c r="F191" s="9">
        <f t="shared" si="14"/>
        <v>45666026716.364799</v>
      </c>
      <c r="G191">
        <v>180</v>
      </c>
      <c r="H191" s="18">
        <f t="shared" si="12"/>
        <v>44085</v>
      </c>
      <c r="I191" s="24">
        <f t="shared" si="13"/>
        <v>7553.497161008323</v>
      </c>
    </row>
    <row r="192" spans="2:9" x14ac:dyDescent="0.45">
      <c r="B192" s="18">
        <f t="shared" si="15"/>
        <v>44086</v>
      </c>
      <c r="C192">
        <v>181</v>
      </c>
      <c r="D192" s="7">
        <f t="shared" si="16"/>
        <v>12722403689.936691</v>
      </c>
      <c r="E192" s="9">
        <f t="shared" si="17"/>
        <v>1305897010.8454914</v>
      </c>
      <c r="F192" s="9">
        <f t="shared" si="14"/>
        <v>50889614759.746765</v>
      </c>
      <c r="G192">
        <v>181</v>
      </c>
      <c r="H192" s="18">
        <f t="shared" si="12"/>
        <v>44086</v>
      </c>
      <c r="I192" s="24">
        <f t="shared" si="13"/>
        <v>8417.5170964633871</v>
      </c>
    </row>
    <row r="193" spans="2:9" x14ac:dyDescent="0.45">
      <c r="B193" s="18">
        <f t="shared" si="15"/>
        <v>44087</v>
      </c>
      <c r="C193">
        <v>182</v>
      </c>
      <c r="D193" s="7">
        <f t="shared" si="16"/>
        <v>14177678006.018513</v>
      </c>
      <c r="E193" s="9">
        <f t="shared" si="17"/>
        <v>1455274316.0818214</v>
      </c>
      <c r="F193" s="9">
        <f t="shared" si="14"/>
        <v>56710712024.074051</v>
      </c>
      <c r="G193">
        <v>182</v>
      </c>
      <c r="H193" s="18">
        <f t="shared" si="12"/>
        <v>44087</v>
      </c>
      <c r="I193" s="24">
        <f t="shared" si="13"/>
        <v>9380.3694578730683</v>
      </c>
    </row>
    <row r="194" spans="2:9" x14ac:dyDescent="0.45">
      <c r="B194" s="18">
        <f t="shared" si="15"/>
        <v>44088</v>
      </c>
      <c r="C194">
        <v>183</v>
      </c>
      <c r="D194" s="7">
        <f t="shared" si="16"/>
        <v>15799416410.700397</v>
      </c>
      <c r="E194" s="9">
        <f t="shared" si="17"/>
        <v>1621738404.6818848</v>
      </c>
      <c r="F194" s="9">
        <f t="shared" si="14"/>
        <v>63197665642.80159</v>
      </c>
      <c r="G194">
        <v>183</v>
      </c>
      <c r="H194" s="18">
        <f t="shared" si="12"/>
        <v>44088</v>
      </c>
      <c r="I194" s="24">
        <f t="shared" si="13"/>
        <v>10453.359364505166</v>
      </c>
    </row>
    <row r="195" spans="2:9" x14ac:dyDescent="0.45">
      <c r="B195" s="18">
        <f t="shared" si="15"/>
        <v>44089</v>
      </c>
      <c r="C195">
        <v>184</v>
      </c>
      <c r="D195" s="7">
        <f t="shared" si="16"/>
        <v>17606660188.836502</v>
      </c>
      <c r="E195" s="9">
        <f t="shared" si="17"/>
        <v>1807243778.1361046</v>
      </c>
      <c r="F195" s="9">
        <f t="shared" si="14"/>
        <v>70426640755.346008</v>
      </c>
      <c r="G195">
        <v>184</v>
      </c>
      <c r="H195" s="18">
        <f t="shared" si="12"/>
        <v>44089</v>
      </c>
      <c r="I195" s="24">
        <f t="shared" si="13"/>
        <v>11649.08509139518</v>
      </c>
    </row>
    <row r="196" spans="2:9" x14ac:dyDescent="0.45">
      <c r="B196" s="18">
        <f t="shared" si="15"/>
        <v>44090</v>
      </c>
      <c r="C196">
        <v>185</v>
      </c>
      <c r="D196" s="7">
        <f t="shared" si="16"/>
        <v>19620628695.830292</v>
      </c>
      <c r="E196" s="9">
        <f t="shared" si="17"/>
        <v>2013968506.9937897</v>
      </c>
      <c r="F196" s="9">
        <f t="shared" si="14"/>
        <v>78482514783.321167</v>
      </c>
      <c r="G196">
        <v>185</v>
      </c>
      <c r="H196" s="18">
        <f t="shared" si="12"/>
        <v>44090</v>
      </c>
      <c r="I196" s="24">
        <f t="shared" si="13"/>
        <v>12981.585989222249</v>
      </c>
    </row>
    <row r="197" spans="2:9" x14ac:dyDescent="0.45">
      <c r="B197" s="18">
        <f t="shared" si="15"/>
        <v>44091</v>
      </c>
      <c r="C197">
        <v>186</v>
      </c>
      <c r="D197" s="7">
        <f t="shared" si="16"/>
        <v>21864968500.029812</v>
      </c>
      <c r="E197" s="9">
        <f t="shared" si="17"/>
        <v>2244339804.1995201</v>
      </c>
      <c r="F197" s="9">
        <f t="shared" si="14"/>
        <v>87459874000.119247</v>
      </c>
      <c r="G197">
        <v>186</v>
      </c>
      <c r="H197" s="18">
        <f t="shared" si="12"/>
        <v>44091</v>
      </c>
      <c r="I197" s="24">
        <f t="shared" si="13"/>
        <v>14466.507324257858</v>
      </c>
    </row>
    <row r="198" spans="2:9" x14ac:dyDescent="0.45">
      <c r="B198" s="18">
        <f t="shared" si="15"/>
        <v>44092</v>
      </c>
      <c r="C198">
        <v>187</v>
      </c>
      <c r="D198" s="7">
        <f t="shared" si="16"/>
        <v>24366031023.710014</v>
      </c>
      <c r="E198" s="9">
        <f t="shared" si="17"/>
        <v>2501062523.6802025</v>
      </c>
      <c r="F198" s="9">
        <f t="shared" si="14"/>
        <v>97464124094.840057</v>
      </c>
      <c r="G198">
        <v>187</v>
      </c>
      <c r="H198" s="18">
        <f t="shared" si="12"/>
        <v>44092</v>
      </c>
      <c r="I198" s="24">
        <f t="shared" si="13"/>
        <v>16121.283973819332</v>
      </c>
    </row>
    <row r="199" spans="2:9" x14ac:dyDescent="0.45">
      <c r="B199" s="18">
        <f t="shared" si="15"/>
        <v>44093</v>
      </c>
      <c r="C199">
        <v>188</v>
      </c>
      <c r="D199" s="7">
        <f t="shared" si="16"/>
        <v>27153181942.502663</v>
      </c>
      <c r="E199" s="9">
        <f t="shared" si="17"/>
        <v>2787150918.7926483</v>
      </c>
      <c r="F199" s="9">
        <f t="shared" si="14"/>
        <v>108612727770.01065</v>
      </c>
      <c r="G199">
        <v>188</v>
      </c>
      <c r="H199" s="18">
        <f t="shared" si="12"/>
        <v>44093</v>
      </c>
      <c r="I199" s="24">
        <f t="shared" si="13"/>
        <v>17965.34513404789</v>
      </c>
    </row>
    <row r="200" spans="2:9" x14ac:dyDescent="0.45">
      <c r="B200" s="18">
        <f t="shared" si="15"/>
        <v>44094</v>
      </c>
      <c r="C200">
        <v>189</v>
      </c>
      <c r="D200" s="7">
        <f t="shared" si="16"/>
        <v>30259145976.019146</v>
      </c>
      <c r="E200" s="9">
        <f t="shared" si="17"/>
        <v>3105964033.5164833</v>
      </c>
      <c r="F200" s="9">
        <f t="shared" si="14"/>
        <v>121036583904.07658</v>
      </c>
      <c r="G200">
        <v>189</v>
      </c>
      <c r="H200" s="18">
        <f t="shared" si="12"/>
        <v>44094</v>
      </c>
      <c r="I200" s="24">
        <f t="shared" si="13"/>
        <v>20020.342443542591</v>
      </c>
    </row>
    <row r="201" spans="2:9" x14ac:dyDescent="0.45">
      <c r="B201" s="18">
        <f t="shared" si="15"/>
        <v>44095</v>
      </c>
      <c r="C201">
        <v>190</v>
      </c>
      <c r="D201" s="7">
        <f t="shared" si="16"/>
        <v>33720391117.949581</v>
      </c>
      <c r="E201" s="9">
        <f t="shared" si="17"/>
        <v>3461245141.9304352</v>
      </c>
      <c r="F201" s="9">
        <f t="shared" si="14"/>
        <v>134881564471.79832</v>
      </c>
      <c r="G201">
        <v>190</v>
      </c>
      <c r="H201" s="18">
        <f t="shared" si="12"/>
        <v>44095</v>
      </c>
      <c r="I201" s="24">
        <f t="shared" si="13"/>
        <v>22310.404201313719</v>
      </c>
    </row>
    <row r="202" spans="2:9" x14ac:dyDescent="0.45">
      <c r="B202" s="18">
        <f t="shared" si="15"/>
        <v>44096</v>
      </c>
      <c r="C202">
        <v>191</v>
      </c>
      <c r="D202" s="7">
        <f t="shared" si="16"/>
        <v>37577556816.991302</v>
      </c>
      <c r="E202" s="9">
        <f t="shared" si="17"/>
        <v>3857165699.0417213</v>
      </c>
      <c r="F202" s="9">
        <f t="shared" si="14"/>
        <v>150310227267.96521</v>
      </c>
      <c r="G202">
        <v>191</v>
      </c>
      <c r="H202" s="18">
        <f t="shared" si="12"/>
        <v>44096</v>
      </c>
      <c r="I202" s="24">
        <f t="shared" si="13"/>
        <v>24862.418663899713</v>
      </c>
    </row>
    <row r="203" spans="2:9" x14ac:dyDescent="0.45">
      <c r="B203" s="18">
        <f t="shared" si="15"/>
        <v>44097</v>
      </c>
      <c r="C203">
        <v>192</v>
      </c>
      <c r="D203" s="7">
        <f t="shared" si="16"/>
        <v>41875931135.998993</v>
      </c>
      <c r="E203" s="9">
        <f t="shared" si="17"/>
        <v>4298374319.0076904</v>
      </c>
      <c r="F203" s="9">
        <f t="shared" si="14"/>
        <v>167503724543.99597</v>
      </c>
      <c r="G203">
        <v>192</v>
      </c>
      <c r="H203" s="18">
        <f t="shared" si="12"/>
        <v>44097</v>
      </c>
      <c r="I203" s="24">
        <f t="shared" si="13"/>
        <v>27706.34974791851</v>
      </c>
    </row>
    <row r="204" spans="2:9" x14ac:dyDescent="0.45">
      <c r="B204" s="18">
        <f t="shared" si="15"/>
        <v>44098</v>
      </c>
      <c r="C204">
        <v>193</v>
      </c>
      <c r="D204" s="7">
        <f t="shared" si="16"/>
        <v>46665982491.815834</v>
      </c>
      <c r="E204" s="9">
        <f t="shared" si="17"/>
        <v>4790051355.8168411</v>
      </c>
      <c r="F204" s="9">
        <f t="shared" si="14"/>
        <v>186663929967.26334</v>
      </c>
      <c r="G204">
        <v>193</v>
      </c>
      <c r="H204" s="18">
        <f t="shared" ref="H204:H243" si="18">B204</f>
        <v>44098</v>
      </c>
      <c r="I204" s="24">
        <f t="shared" ref="I204:I243" si="19">F204/$C$8</f>
        <v>30875.588844805436</v>
      </c>
    </row>
    <row r="205" spans="2:9" x14ac:dyDescent="0.45">
      <c r="B205" s="18">
        <f t="shared" si="15"/>
        <v>44099</v>
      </c>
      <c r="C205">
        <v>194</v>
      </c>
      <c r="D205" s="7">
        <f t="shared" si="16"/>
        <v>52003952219.091591</v>
      </c>
      <c r="E205" s="9">
        <f t="shared" si="17"/>
        <v>5337969727.2757568</v>
      </c>
      <c r="F205" s="9">
        <f t="shared" ref="F205:F243" si="20">D205/$C$9</f>
        <v>208015808876.36636</v>
      </c>
      <c r="G205">
        <v>194</v>
      </c>
      <c r="H205" s="18">
        <f t="shared" si="18"/>
        <v>44099</v>
      </c>
      <c r="I205" s="24">
        <f t="shared" si="19"/>
        <v>34407.346878492805</v>
      </c>
    </row>
    <row r="206" spans="2:9" x14ac:dyDescent="0.45">
      <c r="B206" s="18">
        <f t="shared" ref="B206:B243" si="21">B205+1</f>
        <v>44100</v>
      </c>
      <c r="C206">
        <v>195</v>
      </c>
      <c r="D206" s="7">
        <f t="shared" ref="D206:D243" si="22">($D$12)*($C$7+1)^(C206)</f>
        <v>57952514915.545906</v>
      </c>
      <c r="E206" s="9">
        <f t="shared" ref="E206:E243" si="23">(D206-D205)</f>
        <v>5948562696.4543152</v>
      </c>
      <c r="F206" s="9">
        <f t="shared" si="20"/>
        <v>231810059662.18362</v>
      </c>
      <c r="G206">
        <v>195</v>
      </c>
      <c r="H206" s="18">
        <f t="shared" si="18"/>
        <v>44100</v>
      </c>
      <c r="I206" s="24">
        <f t="shared" si="19"/>
        <v>38343.091209290542</v>
      </c>
    </row>
    <row r="207" spans="2:9" x14ac:dyDescent="0.45">
      <c r="B207" s="18">
        <f t="shared" si="21"/>
        <v>44101</v>
      </c>
      <c r="C207">
        <v>196</v>
      </c>
      <c r="D207" s="7">
        <f t="shared" si="22"/>
        <v>64581514321.975067</v>
      </c>
      <c r="E207" s="9">
        <f t="shared" si="23"/>
        <v>6628999406.4291611</v>
      </c>
      <c r="F207" s="9">
        <f t="shared" si="20"/>
        <v>258326057287.90027</v>
      </c>
      <c r="G207">
        <v>196</v>
      </c>
      <c r="H207" s="18">
        <f t="shared" si="18"/>
        <v>44101</v>
      </c>
      <c r="I207" s="24">
        <f t="shared" si="19"/>
        <v>42729.032513778475</v>
      </c>
    </row>
    <row r="208" spans="2:9" x14ac:dyDescent="0.45">
      <c r="B208" s="18">
        <f t="shared" si="21"/>
        <v>44102</v>
      </c>
      <c r="C208">
        <v>197</v>
      </c>
      <c r="D208" s="7">
        <f t="shared" si="22"/>
        <v>71968783377.175766</v>
      </c>
      <c r="E208" s="9">
        <f t="shared" si="23"/>
        <v>7387269055.2006989</v>
      </c>
      <c r="F208" s="9">
        <f t="shared" si="20"/>
        <v>287875133508.70306</v>
      </c>
      <c r="G208">
        <v>197</v>
      </c>
      <c r="H208" s="18">
        <f t="shared" si="18"/>
        <v>44102</v>
      </c>
      <c r="I208" s="24">
        <f t="shared" si="19"/>
        <v>47616.667357303573</v>
      </c>
    </row>
    <row r="209" spans="2:9" x14ac:dyDescent="0.45">
      <c r="B209" s="18">
        <f t="shared" si="21"/>
        <v>44103</v>
      </c>
      <c r="C209">
        <v>198</v>
      </c>
      <c r="D209" s="7">
        <f t="shared" si="22"/>
        <v>80201058076.280304</v>
      </c>
      <c r="E209" s="9">
        <f t="shared" si="23"/>
        <v>8232274699.104538</v>
      </c>
      <c r="F209" s="9">
        <f t="shared" si="20"/>
        <v>320804232305.12122</v>
      </c>
      <c r="G209">
        <v>198</v>
      </c>
      <c r="H209" s="18">
        <f t="shared" si="18"/>
        <v>44103</v>
      </c>
      <c r="I209" s="24">
        <f t="shared" si="19"/>
        <v>53063.382829577684</v>
      </c>
    </row>
    <row r="210" spans="2:9" x14ac:dyDescent="0.45">
      <c r="B210" s="18">
        <f t="shared" si="21"/>
        <v>44104</v>
      </c>
      <c r="C210">
        <v>199</v>
      </c>
      <c r="D210" s="7">
        <f t="shared" si="22"/>
        <v>89374995862.370026</v>
      </c>
      <c r="E210" s="9">
        <f t="shared" si="23"/>
        <v>9173937786.0897217</v>
      </c>
      <c r="F210" s="9">
        <f t="shared" si="20"/>
        <v>357499983449.4801</v>
      </c>
      <c r="G210">
        <v>199</v>
      </c>
      <c r="H210" s="18">
        <f t="shared" si="18"/>
        <v>44104</v>
      </c>
      <c r="I210" s="24">
        <f t="shared" si="19"/>
        <v>59133.130342571902</v>
      </c>
    </row>
    <row r="211" spans="2:9" x14ac:dyDescent="0.45">
      <c r="B211" s="18">
        <f t="shared" si="21"/>
        <v>44105</v>
      </c>
      <c r="C211">
        <v>200</v>
      </c>
      <c r="D211" s="7">
        <f t="shared" si="22"/>
        <v>99598310508.58786</v>
      </c>
      <c r="E211" s="9">
        <f t="shared" si="23"/>
        <v>10223314646.217834</v>
      </c>
      <c r="F211" s="9">
        <f t="shared" si="20"/>
        <v>398393242034.35144</v>
      </c>
      <c r="G211">
        <v>200</v>
      </c>
      <c r="H211" s="18">
        <f t="shared" si="18"/>
        <v>44105</v>
      </c>
      <c r="I211" s="24">
        <f t="shared" si="19"/>
        <v>65897.176501957001</v>
      </c>
    </row>
    <row r="212" spans="2:9" x14ac:dyDescent="0.45">
      <c r="B212" s="18">
        <f t="shared" si="21"/>
        <v>44106</v>
      </c>
      <c r="C212">
        <v>201</v>
      </c>
      <c r="D212" s="7">
        <f t="shared" si="22"/>
        <v>110991036815.7195</v>
      </c>
      <c r="E212" s="9">
        <f t="shared" si="23"/>
        <v>11392726307.131638</v>
      </c>
      <c r="F212" s="9">
        <f t="shared" si="20"/>
        <v>443964147262.87799</v>
      </c>
      <c r="G212">
        <v>201</v>
      </c>
      <c r="H212" s="18">
        <f t="shared" si="18"/>
        <v>44106</v>
      </c>
      <c r="I212" s="24">
        <f t="shared" si="19"/>
        <v>73434.939868282469</v>
      </c>
    </row>
    <row r="213" spans="2:9" x14ac:dyDescent="0.45">
      <c r="B213" s="18">
        <f t="shared" si="21"/>
        <v>44107</v>
      </c>
      <c r="C213">
        <v>202</v>
      </c>
      <c r="D213" s="7">
        <f t="shared" si="22"/>
        <v>123686939974.41042</v>
      </c>
      <c r="E213" s="9">
        <f t="shared" si="23"/>
        <v>12695903158.690918</v>
      </c>
      <c r="F213" s="9">
        <f t="shared" si="20"/>
        <v>494747759897.64166</v>
      </c>
      <c r="G213">
        <v>202</v>
      </c>
      <c r="H213" s="18">
        <f t="shared" si="18"/>
        <v>44107</v>
      </c>
      <c r="I213" s="24">
        <f t="shared" si="19"/>
        <v>81834.923432540541</v>
      </c>
    </row>
    <row r="214" spans="2:9" x14ac:dyDescent="0.45">
      <c r="B214" s="18">
        <f t="shared" si="21"/>
        <v>44108</v>
      </c>
      <c r="C214">
        <v>203</v>
      </c>
      <c r="D214" s="7">
        <f t="shared" si="22"/>
        <v>137835086139.73691</v>
      </c>
      <c r="E214" s="9">
        <f t="shared" si="23"/>
        <v>14148146165.326492</v>
      </c>
      <c r="F214" s="9">
        <f t="shared" si="20"/>
        <v>551340344558.94763</v>
      </c>
      <c r="G214">
        <v>203</v>
      </c>
      <c r="H214" s="18">
        <f t="shared" si="18"/>
        <v>44108</v>
      </c>
      <c r="I214" s="24">
        <f t="shared" si="19"/>
        <v>91195.753754573117</v>
      </c>
    </row>
    <row r="215" spans="2:9" x14ac:dyDescent="0.45">
      <c r="B215" s="18">
        <f t="shared" si="21"/>
        <v>44109</v>
      </c>
      <c r="C215">
        <v>204</v>
      </c>
      <c r="D215" s="7">
        <f t="shared" si="22"/>
        <v>153601592658.68561</v>
      </c>
      <c r="E215" s="9">
        <f t="shared" si="23"/>
        <v>15766506518.9487</v>
      </c>
      <c r="F215" s="9">
        <f t="shared" si="20"/>
        <v>614406370634.74243</v>
      </c>
      <c r="G215">
        <v>204</v>
      </c>
      <c r="H215" s="18">
        <f t="shared" si="18"/>
        <v>44109</v>
      </c>
      <c r="I215" s="24">
        <f t="shared" si="19"/>
        <v>101627.33896513584</v>
      </c>
    </row>
    <row r="216" spans="2:9" x14ac:dyDescent="0.45">
      <c r="B216" s="18">
        <f t="shared" si="21"/>
        <v>44110</v>
      </c>
      <c r="C216">
        <v>205</v>
      </c>
      <c r="D216" s="7">
        <f t="shared" si="22"/>
        <v>171171578500.4538</v>
      </c>
      <c r="E216" s="9">
        <f t="shared" si="23"/>
        <v>17569985841.768188</v>
      </c>
      <c r="F216" s="9">
        <f t="shared" si="20"/>
        <v>684686314001.81519</v>
      </c>
      <c r="G216">
        <v>205</v>
      </c>
      <c r="H216" s="18">
        <f t="shared" si="18"/>
        <v>44110</v>
      </c>
      <c r="I216" s="24">
        <f t="shared" si="19"/>
        <v>113252.15922804634</v>
      </c>
    </row>
    <row r="217" spans="2:9" x14ac:dyDescent="0.45">
      <c r="B217" s="18">
        <f t="shared" si="21"/>
        <v>44111</v>
      </c>
      <c r="C217">
        <v>206</v>
      </c>
      <c r="D217" s="7">
        <f t="shared" si="22"/>
        <v>190751337790.11783</v>
      </c>
      <c r="E217" s="9">
        <f t="shared" si="23"/>
        <v>19579759289.664032</v>
      </c>
      <c r="F217" s="9">
        <f t="shared" si="20"/>
        <v>763005351160.47131</v>
      </c>
      <c r="G217">
        <v>206</v>
      </c>
      <c r="H217" s="18">
        <f t="shared" si="18"/>
        <v>44111</v>
      </c>
      <c r="I217" s="24">
        <f t="shared" si="19"/>
        <v>126206.70481409392</v>
      </c>
    </row>
    <row r="218" spans="2:9" x14ac:dyDescent="0.45">
      <c r="B218" s="18">
        <f t="shared" si="21"/>
        <v>44112</v>
      </c>
      <c r="C218">
        <v>207</v>
      </c>
      <c r="D218" s="7">
        <f t="shared" si="22"/>
        <v>212570761965.73816</v>
      </c>
      <c r="E218" s="9">
        <f t="shared" si="23"/>
        <v>21819424175.620331</v>
      </c>
      <c r="F218" s="9">
        <f t="shared" si="20"/>
        <v>850283047862.95264</v>
      </c>
      <c r="G218">
        <v>207</v>
      </c>
      <c r="H218" s="18">
        <f t="shared" si="18"/>
        <v>44112</v>
      </c>
      <c r="I218" s="24">
        <f t="shared" si="19"/>
        <v>140643.07867153946</v>
      </c>
    </row>
    <row r="219" spans="2:9" x14ac:dyDescent="0.45">
      <c r="B219" s="18">
        <f t="shared" si="21"/>
        <v>44113</v>
      </c>
      <c r="C219">
        <v>208</v>
      </c>
      <c r="D219" s="7">
        <f t="shared" si="22"/>
        <v>236886038998.12573</v>
      </c>
      <c r="E219" s="9">
        <f t="shared" si="23"/>
        <v>24315277032.387573</v>
      </c>
      <c r="F219" s="9">
        <f t="shared" si="20"/>
        <v>947544155992.50293</v>
      </c>
      <c r="G219">
        <v>208</v>
      </c>
      <c r="H219" s="18">
        <f t="shared" si="18"/>
        <v>44113</v>
      </c>
      <c r="I219" s="24">
        <f t="shared" si="19"/>
        <v>156730.78230943467</v>
      </c>
    </row>
    <row r="220" spans="2:9" x14ac:dyDescent="0.45">
      <c r="B220" s="18">
        <f t="shared" si="21"/>
        <v>44114</v>
      </c>
      <c r="C220">
        <v>209</v>
      </c>
      <c r="D220" s="7">
        <f t="shared" si="22"/>
        <v>263982661365.56488</v>
      </c>
      <c r="E220" s="9">
        <f t="shared" si="23"/>
        <v>27096622367.439148</v>
      </c>
      <c r="F220" s="9">
        <f t="shared" si="20"/>
        <v>1055930645462.2595</v>
      </c>
      <c r="G220">
        <v>209</v>
      </c>
      <c r="H220" s="18">
        <f t="shared" si="18"/>
        <v>44114</v>
      </c>
      <c r="I220" s="24">
        <f t="shared" si="19"/>
        <v>174658.7059623168</v>
      </c>
    </row>
    <row r="221" spans="2:9" x14ac:dyDescent="0.45">
      <c r="B221" s="18">
        <f t="shared" si="21"/>
        <v>44115</v>
      </c>
      <c r="C221">
        <v>210</v>
      </c>
      <c r="D221" s="7">
        <f t="shared" si="22"/>
        <v>294178778100.96643</v>
      </c>
      <c r="E221" s="9">
        <f t="shared" si="23"/>
        <v>30196116735.40155</v>
      </c>
      <c r="F221" s="9">
        <f t="shared" si="20"/>
        <v>1176715112403.8657</v>
      </c>
      <c r="G221">
        <v>210</v>
      </c>
      <c r="H221" s="18">
        <f t="shared" si="18"/>
        <v>44115</v>
      </c>
      <c r="I221" s="24">
        <f t="shared" si="19"/>
        <v>194637.34640336005</v>
      </c>
    </row>
    <row r="222" spans="2:9" x14ac:dyDescent="0.45">
      <c r="B222" s="18">
        <f t="shared" si="21"/>
        <v>44116</v>
      </c>
      <c r="C222">
        <v>211</v>
      </c>
      <c r="D222" s="7">
        <f t="shared" si="22"/>
        <v>327828930268.77582</v>
      </c>
      <c r="E222" s="9">
        <f t="shared" si="23"/>
        <v>33650152167.809387</v>
      </c>
      <c r="F222" s="9">
        <f t="shared" si="20"/>
        <v>1311315721075.1033</v>
      </c>
      <c r="G222">
        <v>211</v>
      </c>
      <c r="H222" s="18">
        <f t="shared" si="18"/>
        <v>44116</v>
      </c>
      <c r="I222" s="24">
        <f t="shared" si="19"/>
        <v>216901.27844594873</v>
      </c>
    </row>
    <row r="223" spans="2:9" x14ac:dyDescent="0.45">
      <c r="B223" s="18">
        <f t="shared" si="21"/>
        <v>44117</v>
      </c>
      <c r="C223">
        <v>212</v>
      </c>
      <c r="D223" s="7">
        <f t="shared" si="22"/>
        <v>365328213730.91693</v>
      </c>
      <c r="E223" s="9">
        <f t="shared" si="23"/>
        <v>37499283462.141113</v>
      </c>
      <c r="F223" s="9">
        <f t="shared" si="20"/>
        <v>1461312854923.6677</v>
      </c>
      <c r="G223">
        <v>212</v>
      </c>
      <c r="H223" s="18">
        <f t="shared" si="18"/>
        <v>44117</v>
      </c>
      <c r="I223" s="24">
        <f t="shared" si="19"/>
        <v>241711.90915226538</v>
      </c>
    </row>
    <row r="224" spans="2:9" x14ac:dyDescent="0.45">
      <c r="B224" s="18">
        <f t="shared" si="21"/>
        <v>44118</v>
      </c>
      <c r="C224">
        <v>213</v>
      </c>
      <c r="D224" s="7">
        <f t="shared" si="22"/>
        <v>407116918077.97247</v>
      </c>
      <c r="E224" s="9">
        <f t="shared" si="23"/>
        <v>41788704347.055542</v>
      </c>
      <c r="F224" s="9">
        <f t="shared" si="20"/>
        <v>1628467672311.8899</v>
      </c>
      <c r="G224">
        <v>213</v>
      </c>
      <c r="H224" s="18">
        <f t="shared" si="18"/>
        <v>44118</v>
      </c>
      <c r="I224" s="24">
        <f t="shared" si="19"/>
        <v>269360.54708682728</v>
      </c>
    </row>
    <row r="225" spans="2:9" x14ac:dyDescent="0.45">
      <c r="B225" s="18">
        <f t="shared" si="21"/>
        <v>44119</v>
      </c>
      <c r="C225">
        <v>214</v>
      </c>
      <c r="D225" s="7">
        <f t="shared" si="22"/>
        <v>453685696192.59052</v>
      </c>
      <c r="E225" s="9">
        <f t="shared" si="23"/>
        <v>46568778114.618042</v>
      </c>
      <c r="F225" s="9">
        <f t="shared" si="20"/>
        <v>1814742784770.3621</v>
      </c>
      <c r="G225">
        <v>214</v>
      </c>
      <c r="H225" s="18">
        <f t="shared" si="18"/>
        <v>44119</v>
      </c>
      <c r="I225" s="24">
        <f t="shared" si="19"/>
        <v>300171.82265193691</v>
      </c>
    </row>
    <row r="226" spans="2:9" x14ac:dyDescent="0.45">
      <c r="B226" s="18">
        <f t="shared" si="21"/>
        <v>44120</v>
      </c>
      <c r="C226">
        <v>215</v>
      </c>
      <c r="D226" s="7">
        <f t="shared" si="22"/>
        <v>505581325142.41071</v>
      </c>
      <c r="E226" s="9">
        <f t="shared" si="23"/>
        <v>51895628949.82019</v>
      </c>
      <c r="F226" s="9">
        <f t="shared" si="20"/>
        <v>2022325300569.6428</v>
      </c>
      <c r="G226">
        <v>215</v>
      </c>
      <c r="H226" s="18">
        <f t="shared" si="18"/>
        <v>44120</v>
      </c>
      <c r="I226" s="24">
        <f t="shared" si="19"/>
        <v>334507.49966416397</v>
      </c>
    </row>
    <row r="227" spans="2:9" x14ac:dyDescent="0.45">
      <c r="B227" s="18">
        <f t="shared" si="21"/>
        <v>44121</v>
      </c>
      <c r="C227">
        <v>216</v>
      </c>
      <c r="D227" s="7">
        <f t="shared" si="22"/>
        <v>563413126042.76575</v>
      </c>
      <c r="E227" s="9">
        <f t="shared" si="23"/>
        <v>57831800900.355042</v>
      </c>
      <c r="F227" s="9">
        <f t="shared" si="20"/>
        <v>2253652504171.063</v>
      </c>
      <c r="G227">
        <v>216</v>
      </c>
      <c r="H227" s="18">
        <f t="shared" si="18"/>
        <v>44121</v>
      </c>
      <c r="I227" s="24">
        <f t="shared" si="19"/>
        <v>372770.72292464419</v>
      </c>
    </row>
    <row r="228" spans="2:9" x14ac:dyDescent="0.45">
      <c r="B228" s="18">
        <f t="shared" si="21"/>
        <v>44122</v>
      </c>
      <c r="C228">
        <v>217</v>
      </c>
      <c r="D228" s="7">
        <f t="shared" si="22"/>
        <v>627860118266.56689</v>
      </c>
      <c r="E228" s="9">
        <f t="shared" si="23"/>
        <v>64446992223.801147</v>
      </c>
      <c r="F228" s="9">
        <f t="shared" si="20"/>
        <v>2511440473066.2676</v>
      </c>
      <c r="G228">
        <v>217</v>
      </c>
      <c r="H228" s="18">
        <f t="shared" si="18"/>
        <v>44122</v>
      </c>
      <c r="I228" s="24">
        <f t="shared" si="19"/>
        <v>415410.75165511033</v>
      </c>
    </row>
    <row r="229" spans="2:9" x14ac:dyDescent="0.45">
      <c r="B229" s="18">
        <f t="shared" si="21"/>
        <v>44123</v>
      </c>
      <c r="C229">
        <v>218</v>
      </c>
      <c r="D229" s="7">
        <f t="shared" si="22"/>
        <v>699678992000.95117</v>
      </c>
      <c r="E229" s="9">
        <f t="shared" si="23"/>
        <v>71818873734.384277</v>
      </c>
      <c r="F229" s="9">
        <f t="shared" si="20"/>
        <v>2798715968003.8047</v>
      </c>
      <c r="G229">
        <v>218</v>
      </c>
      <c r="H229" s="18">
        <f t="shared" si="18"/>
        <v>44123</v>
      </c>
      <c r="I229" s="24">
        <f t="shared" si="19"/>
        <v>462928.2343762496</v>
      </c>
    </row>
    <row r="230" spans="2:9" x14ac:dyDescent="0.45">
      <c r="B230" s="18">
        <f t="shared" si="21"/>
        <v>44124</v>
      </c>
      <c r="C230">
        <v>219</v>
      </c>
      <c r="D230" s="7">
        <f t="shared" si="22"/>
        <v>779712992758.71729</v>
      </c>
      <c r="E230" s="9">
        <f t="shared" si="23"/>
        <v>80034000757.766113</v>
      </c>
      <c r="F230" s="9">
        <f t="shared" si="20"/>
        <v>3118851971034.8691</v>
      </c>
      <c r="G230">
        <v>219</v>
      </c>
      <c r="H230" s="18">
        <f t="shared" si="18"/>
        <v>44124</v>
      </c>
      <c r="I230" s="24">
        <f t="shared" si="19"/>
        <v>515881.08716221654</v>
      </c>
    </row>
    <row r="231" spans="2:9" x14ac:dyDescent="0.45">
      <c r="B231" s="18">
        <f t="shared" si="21"/>
        <v>44125</v>
      </c>
      <c r="C231">
        <v>220</v>
      </c>
      <c r="D231" s="7">
        <f t="shared" si="22"/>
        <v>868901822160.08167</v>
      </c>
      <c r="E231" s="9">
        <f t="shared" si="23"/>
        <v>89188829401.36438</v>
      </c>
      <c r="F231" s="9">
        <f t="shared" si="20"/>
        <v>3475607288640.3267</v>
      </c>
      <c r="G231">
        <v>220</v>
      </c>
      <c r="H231" s="18">
        <f t="shared" si="18"/>
        <v>44125</v>
      </c>
      <c r="I231" s="24">
        <f t="shared" si="19"/>
        <v>574891.04428953014</v>
      </c>
    </row>
    <row r="232" spans="2:9" x14ac:dyDescent="0.45">
      <c r="B232" s="18">
        <f t="shared" si="21"/>
        <v>44126</v>
      </c>
      <c r="C232">
        <v>221</v>
      </c>
      <c r="D232" s="7">
        <f t="shared" si="22"/>
        <v>968292671232.60876</v>
      </c>
      <c r="E232" s="9">
        <f t="shared" si="23"/>
        <v>99390849072.5271</v>
      </c>
      <c r="F232" s="9">
        <f t="shared" si="20"/>
        <v>3873170684930.4351</v>
      </c>
      <c r="G232">
        <v>221</v>
      </c>
      <c r="H232" s="18">
        <f t="shared" si="18"/>
        <v>44126</v>
      </c>
      <c r="I232" s="24">
        <f t="shared" si="19"/>
        <v>640650.95819336036</v>
      </c>
    </row>
    <row r="233" spans="2:9" x14ac:dyDescent="0.45">
      <c r="B233" s="18">
        <f t="shared" si="21"/>
        <v>44127</v>
      </c>
      <c r="C233">
        <v>222</v>
      </c>
      <c r="D233" s="7">
        <f t="shared" si="22"/>
        <v>1079052515774.3823</v>
      </c>
      <c r="E233" s="9">
        <f t="shared" si="23"/>
        <v>110759844541.77356</v>
      </c>
      <c r="F233" s="9">
        <f t="shared" si="20"/>
        <v>4316210063097.5293</v>
      </c>
      <c r="G233">
        <v>222</v>
      </c>
      <c r="H233" s="18">
        <f t="shared" si="18"/>
        <v>44127</v>
      </c>
      <c r="I233" s="24">
        <f t="shared" si="19"/>
        <v>713932.9344420362</v>
      </c>
    </row>
    <row r="234" spans="2:9" x14ac:dyDescent="0.45">
      <c r="B234" s="18">
        <f t="shared" si="21"/>
        <v>44128</v>
      </c>
      <c r="C234">
        <v>223</v>
      </c>
      <c r="D234" s="7">
        <f t="shared" si="22"/>
        <v>1202481818143.7166</v>
      </c>
      <c r="E234" s="9">
        <f t="shared" si="23"/>
        <v>123429302369.33423</v>
      </c>
      <c r="F234" s="9">
        <f t="shared" si="20"/>
        <v>4809927272574.8662</v>
      </c>
      <c r="G234">
        <v>223</v>
      </c>
      <c r="H234" s="18">
        <f t="shared" si="18"/>
        <v>44128</v>
      </c>
      <c r="I234" s="24">
        <f t="shared" si="19"/>
        <v>795597.39724478743</v>
      </c>
    </row>
    <row r="235" spans="2:9" x14ac:dyDescent="0.45">
      <c r="B235" s="18">
        <f t="shared" si="21"/>
        <v>44129</v>
      </c>
      <c r="C235">
        <v>224</v>
      </c>
      <c r="D235" s="7">
        <f t="shared" si="22"/>
        <v>1340029796351.9624</v>
      </c>
      <c r="E235" s="9">
        <f t="shared" si="23"/>
        <v>137547978208.24585</v>
      </c>
      <c r="F235" s="9">
        <f t="shared" si="20"/>
        <v>5360119185407.8496</v>
      </c>
      <c r="G235">
        <v>224</v>
      </c>
      <c r="H235" s="18">
        <f t="shared" si="18"/>
        <v>44129</v>
      </c>
      <c r="I235" s="24">
        <f t="shared" si="19"/>
        <v>886603.19193338871</v>
      </c>
    </row>
    <row r="236" spans="2:9" x14ac:dyDescent="0.45">
      <c r="B236" s="18">
        <f t="shared" si="21"/>
        <v>44130</v>
      </c>
      <c r="C236">
        <v>225</v>
      </c>
      <c r="D236" s="7">
        <f t="shared" si="22"/>
        <v>1493311439738.1008</v>
      </c>
      <c r="E236" s="9">
        <f t="shared" si="23"/>
        <v>153281643386.13843</v>
      </c>
      <c r="F236" s="9">
        <f t="shared" si="20"/>
        <v>5973245758952.4033</v>
      </c>
      <c r="G236">
        <v>225</v>
      </c>
      <c r="H236" s="18">
        <f t="shared" si="18"/>
        <v>44130</v>
      </c>
      <c r="I236" s="24">
        <f t="shared" si="19"/>
        <v>988018.8430337701</v>
      </c>
    </row>
    <row r="237" spans="2:9" x14ac:dyDescent="0.45">
      <c r="B237" s="18">
        <f t="shared" si="21"/>
        <v>44131</v>
      </c>
      <c r="C237">
        <v>226</v>
      </c>
      <c r="D237" s="7">
        <f t="shared" si="22"/>
        <v>1664126471010.9243</v>
      </c>
      <c r="E237" s="9">
        <f t="shared" si="23"/>
        <v>170815031272.82349</v>
      </c>
      <c r="F237" s="9">
        <f t="shared" si="20"/>
        <v>6656505884043.6973</v>
      </c>
      <c r="G237">
        <v>226</v>
      </c>
      <c r="H237" s="18">
        <f t="shared" si="18"/>
        <v>44131</v>
      </c>
      <c r="I237" s="24">
        <f t="shared" si="19"/>
        <v>1101035.1001117653</v>
      </c>
    </row>
    <row r="238" spans="2:9" x14ac:dyDescent="0.45">
      <c r="B238" s="18">
        <f t="shared" si="21"/>
        <v>44132</v>
      </c>
      <c r="C238">
        <v>227</v>
      </c>
      <c r="D238" s="7">
        <f t="shared" si="22"/>
        <v>1854480477297.4614</v>
      </c>
      <c r="E238" s="9">
        <f t="shared" si="23"/>
        <v>190354006286.53711</v>
      </c>
      <c r="F238" s="9">
        <f t="shared" si="20"/>
        <v>7417921909189.8457</v>
      </c>
      <c r="G238">
        <v>227</v>
      </c>
      <c r="H238" s="18">
        <f t="shared" si="18"/>
        <v>44132</v>
      </c>
      <c r="I238" s="24">
        <f t="shared" si="19"/>
        <v>1226978.9186972922</v>
      </c>
    </row>
    <row r="239" spans="2:9" x14ac:dyDescent="0.45">
      <c r="B239" s="18">
        <f t="shared" si="21"/>
        <v>44133</v>
      </c>
      <c r="C239">
        <v>228</v>
      </c>
      <c r="D239" s="7">
        <f t="shared" si="22"/>
        <v>2066608458303.1938</v>
      </c>
      <c r="E239" s="9">
        <f t="shared" si="23"/>
        <v>212127981005.73242</v>
      </c>
      <c r="F239" s="9">
        <f t="shared" si="20"/>
        <v>8266433833212.7754</v>
      </c>
      <c r="G239">
        <v>228</v>
      </c>
      <c r="H239" s="18">
        <f t="shared" si="18"/>
        <v>44133</v>
      </c>
      <c r="I239" s="24">
        <f t="shared" si="19"/>
        <v>1367329.0404409058</v>
      </c>
    </row>
    <row r="240" spans="2:9" x14ac:dyDescent="0.45">
      <c r="B240" s="18">
        <f t="shared" si="21"/>
        <v>44134</v>
      </c>
      <c r="C240">
        <v>229</v>
      </c>
      <c r="D240" s="7">
        <f t="shared" si="22"/>
        <v>2303001068069.6152</v>
      </c>
      <c r="E240" s="9">
        <f t="shared" si="23"/>
        <v>236392609766.42139</v>
      </c>
      <c r="F240" s="9">
        <f t="shared" si="20"/>
        <v>9212004272278.4609</v>
      </c>
      <c r="G240">
        <v>229</v>
      </c>
      <c r="H240" s="18">
        <f t="shared" si="18"/>
        <v>44134</v>
      </c>
      <c r="I240" s="24">
        <f t="shared" si="19"/>
        <v>1523733.3554337083</v>
      </c>
    </row>
    <row r="241" spans="2:9" x14ac:dyDescent="0.45">
      <c r="B241" s="18">
        <f t="shared" si="21"/>
        <v>44135</v>
      </c>
      <c r="C241">
        <v>230</v>
      </c>
      <c r="D241" s="7">
        <f t="shared" si="22"/>
        <v>2566433858440.96</v>
      </c>
      <c r="E241" s="9">
        <f t="shared" si="23"/>
        <v>263432790371.34473</v>
      </c>
      <c r="F241" s="9">
        <f t="shared" si="20"/>
        <v>10265735433763.84</v>
      </c>
      <c r="G241">
        <v>230</v>
      </c>
      <c r="H241" s="18">
        <f t="shared" si="18"/>
        <v>44135</v>
      </c>
      <c r="I241" s="24">
        <f t="shared" si="19"/>
        <v>1698028.2505464794</v>
      </c>
    </row>
    <row r="242" spans="2:9" x14ac:dyDescent="0.45">
      <c r="B242" s="18">
        <f t="shared" si="21"/>
        <v>44136</v>
      </c>
      <c r="C242">
        <v>231</v>
      </c>
      <c r="D242" s="7">
        <f t="shared" si="22"/>
        <v>2859999867595.8296</v>
      </c>
      <c r="E242" s="9">
        <f t="shared" si="23"/>
        <v>293566009154.86963</v>
      </c>
      <c r="F242" s="9">
        <f t="shared" si="20"/>
        <v>11439999470383.318</v>
      </c>
      <c r="G242">
        <v>231</v>
      </c>
      <c r="H242" s="18">
        <f t="shared" si="18"/>
        <v>44136</v>
      </c>
      <c r="I242" s="24">
        <f t="shared" si="19"/>
        <v>1892260.1709622934</v>
      </c>
    </row>
    <row r="243" spans="2:9" x14ac:dyDescent="0.45">
      <c r="B243" s="18">
        <f t="shared" si="21"/>
        <v>44137</v>
      </c>
      <c r="C243">
        <v>232</v>
      </c>
      <c r="D243" s="7">
        <f t="shared" si="22"/>
        <v>3187145936274.7993</v>
      </c>
      <c r="E243" s="9">
        <f t="shared" si="23"/>
        <v>327146068678.96973</v>
      </c>
      <c r="F243" s="9">
        <f t="shared" si="20"/>
        <v>12748583745099.197</v>
      </c>
      <c r="G243">
        <v>232</v>
      </c>
      <c r="H243" s="18">
        <f t="shared" si="18"/>
        <v>44137</v>
      </c>
      <c r="I243" s="24">
        <f t="shared" si="19"/>
        <v>2108709.6480626161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F9829-ED67-41DE-B224-53C350BFF9A2}">
  <dimension ref="A1:X156"/>
  <sheetViews>
    <sheetView zoomScaleNormal="100" workbookViewId="0">
      <pane xSplit="2" topLeftCell="C1" activePane="topRight" state="frozen"/>
      <selection activeCell="M44" sqref="M44"/>
      <selection pane="topRight"/>
    </sheetView>
  </sheetViews>
  <sheetFormatPr defaultRowHeight="14.25" x14ac:dyDescent="0.45"/>
  <cols>
    <col min="1" max="1" width="3.59765625" style="11" customWidth="1"/>
    <col min="2" max="3" width="18.86328125" style="11" customWidth="1"/>
    <col min="4" max="4" width="28.33203125" style="11" bestFit="1" customWidth="1"/>
    <col min="5" max="5" width="18.33203125" style="11" bestFit="1" customWidth="1"/>
    <col min="6" max="7" width="19.1328125" style="11" customWidth="1"/>
    <col min="8" max="8" width="21.3984375" style="11" bestFit="1" customWidth="1"/>
    <col min="9" max="10" width="21.3984375" style="11" customWidth="1"/>
    <col min="11" max="11" width="13.265625" style="11" customWidth="1"/>
    <col min="12" max="12" width="18.73046875" style="11" customWidth="1"/>
    <col min="13" max="15" width="15.6640625" style="11" customWidth="1"/>
    <col min="16" max="16" width="18.73046875" style="11" bestFit="1" customWidth="1"/>
    <col min="17" max="17" width="14.6640625" style="11" customWidth="1"/>
    <col min="18" max="18" width="11.46484375" style="11" customWidth="1"/>
    <col min="19" max="19" width="14.33203125" bestFit="1" customWidth="1"/>
    <col min="20" max="20" width="12.33203125" bestFit="1" customWidth="1"/>
    <col min="21" max="21" width="16.46484375" bestFit="1" customWidth="1"/>
    <col min="22" max="22" width="21.9296875" bestFit="1" customWidth="1"/>
    <col min="23" max="24" width="25.265625" bestFit="1" customWidth="1"/>
  </cols>
  <sheetData>
    <row r="1" spans="1:24" x14ac:dyDescent="0.45">
      <c r="A1"/>
      <c r="B1"/>
      <c r="C1"/>
      <c r="D1"/>
      <c r="E1"/>
      <c r="F1"/>
      <c r="G1"/>
      <c r="H1"/>
      <c r="I1"/>
      <c r="J1"/>
      <c r="K1"/>
      <c r="L1"/>
      <c r="M1"/>
      <c r="N1"/>
      <c r="O1"/>
      <c r="P1"/>
      <c r="Q1"/>
      <c r="R1"/>
    </row>
    <row r="2" spans="1:24" x14ac:dyDescent="0.45">
      <c r="A2"/>
      <c r="B2" s="1" t="s">
        <v>33</v>
      </c>
      <c r="C2" s="1"/>
      <c r="D2"/>
      <c r="E2"/>
      <c r="F2"/>
      <c r="G2"/>
      <c r="H2"/>
      <c r="I2"/>
      <c r="J2"/>
      <c r="K2"/>
      <c r="L2"/>
      <c r="M2"/>
      <c r="N2"/>
      <c r="O2"/>
      <c r="P2"/>
      <c r="Q2"/>
      <c r="R2"/>
    </row>
    <row r="3" spans="1:24" x14ac:dyDescent="0.45">
      <c r="A3"/>
      <c r="B3"/>
      <c r="C3"/>
      <c r="D3"/>
      <c r="E3"/>
      <c r="F3"/>
      <c r="G3"/>
      <c r="H3"/>
      <c r="I3"/>
      <c r="J3"/>
      <c r="K3"/>
      <c r="L3"/>
      <c r="M3"/>
      <c r="N3"/>
      <c r="O3"/>
      <c r="P3"/>
      <c r="Q3"/>
      <c r="R3"/>
    </row>
    <row r="4" spans="1:24" x14ac:dyDescent="0.45">
      <c r="A4"/>
      <c r="B4"/>
      <c r="C4"/>
      <c r="D4"/>
      <c r="E4"/>
      <c r="F4" s="1" t="s">
        <v>123</v>
      </c>
      <c r="G4" s="1"/>
      <c r="H4"/>
      <c r="I4"/>
      <c r="J4"/>
      <c r="K4" s="1" t="s">
        <v>4</v>
      </c>
      <c r="L4"/>
      <c r="M4" s="1"/>
      <c r="N4" s="1"/>
      <c r="O4" s="1"/>
      <c r="P4"/>
      <c r="Q4"/>
      <c r="R4"/>
      <c r="S4" s="1" t="s">
        <v>242</v>
      </c>
      <c r="U4" s="1" t="s">
        <v>244</v>
      </c>
      <c r="W4" s="1" t="s">
        <v>245</v>
      </c>
    </row>
    <row r="5" spans="1:24" x14ac:dyDescent="0.45">
      <c r="A5"/>
      <c r="B5"/>
      <c r="C5"/>
      <c r="D5"/>
      <c r="E5"/>
      <c r="F5" s="1" t="s">
        <v>79</v>
      </c>
      <c r="G5" s="1" t="s">
        <v>124</v>
      </c>
      <c r="H5" s="1" t="s">
        <v>124</v>
      </c>
      <c r="I5" s="1" t="s">
        <v>111</v>
      </c>
      <c r="J5" s="1" t="s">
        <v>125</v>
      </c>
      <c r="K5"/>
      <c r="L5" s="56" t="s">
        <v>126</v>
      </c>
      <c r="M5" s="56" t="s">
        <v>126</v>
      </c>
      <c r="N5" s="56" t="s">
        <v>126</v>
      </c>
      <c r="O5" s="56" t="s">
        <v>126</v>
      </c>
      <c r="P5" s="57" t="s">
        <v>130</v>
      </c>
      <c r="Q5" s="57" t="s">
        <v>130</v>
      </c>
      <c r="R5" s="57" t="s">
        <v>130</v>
      </c>
      <c r="S5" s="69"/>
    </row>
    <row r="6" spans="1:24" s="3" customFormat="1" ht="27" customHeight="1" x14ac:dyDescent="0.45">
      <c r="A6" s="74"/>
      <c r="B6" s="70" t="s">
        <v>155</v>
      </c>
      <c r="C6" s="70" t="s">
        <v>87</v>
      </c>
      <c r="D6" s="70" t="s">
        <v>1</v>
      </c>
      <c r="E6" s="70" t="s">
        <v>5</v>
      </c>
      <c r="F6" s="70" t="s">
        <v>2</v>
      </c>
      <c r="G6" s="70" t="s">
        <v>127</v>
      </c>
      <c r="H6" s="70" t="s">
        <v>153</v>
      </c>
      <c r="I6" s="70" t="s">
        <v>127</v>
      </c>
      <c r="J6" s="70" t="s">
        <v>153</v>
      </c>
      <c r="K6" s="70" t="s">
        <v>3</v>
      </c>
      <c r="L6" s="70" t="s">
        <v>156</v>
      </c>
      <c r="M6" s="70" t="s">
        <v>128</v>
      </c>
      <c r="N6" s="70" t="s">
        <v>129</v>
      </c>
      <c r="O6" s="70" t="s">
        <v>153</v>
      </c>
      <c r="P6" s="70" t="s">
        <v>127</v>
      </c>
      <c r="Q6" s="70" t="s">
        <v>128</v>
      </c>
      <c r="R6" s="70" t="s">
        <v>154</v>
      </c>
      <c r="S6" s="3" t="s">
        <v>243</v>
      </c>
      <c r="T6" s="3" t="s">
        <v>79</v>
      </c>
      <c r="U6" s="3" t="s">
        <v>35</v>
      </c>
      <c r="V6" s="3" t="s">
        <v>34</v>
      </c>
      <c r="W6" s="94" t="s">
        <v>37</v>
      </c>
      <c r="X6" s="94" t="s">
        <v>36</v>
      </c>
    </row>
    <row r="7" spans="1:24" x14ac:dyDescent="0.45">
      <c r="B7" s="11">
        <v>1</v>
      </c>
      <c r="C7" s="90">
        <f>VLOOKUP(B7,'4_INFECTION MODEL (calc)'!G:H,2,FALSE)</f>
        <v>43906</v>
      </c>
      <c r="D7" s="58">
        <f>VLOOKUP(B7,'4_INFECTION MODEL (calc)'!C:E,3,FALSE)</f>
        <v>39</v>
      </c>
      <c r="E7" s="58">
        <f>D7*'1_MODEL INPUTS'!$E$18</f>
        <v>10.59098181818182</v>
      </c>
      <c r="F7" s="59">
        <f>E7*'1_MODEL INPUTS'!$E$19</f>
        <v>7.6572798545454557</v>
      </c>
      <c r="G7" s="59">
        <f>F7*'1_MODEL INPUTS'!$E$20</f>
        <v>7.6572798545454557</v>
      </c>
      <c r="H7" s="11">
        <f>B7+'1_MODEL INPUTS'!$E$25-1</f>
        <v>14</v>
      </c>
      <c r="I7" s="59">
        <f>F7*'1_MODEL INPUTS'!$E$21</f>
        <v>0</v>
      </c>
      <c r="J7" s="11">
        <f>B7+'1_MODEL INPUTS'!$E$25-1</f>
        <v>14</v>
      </c>
      <c r="K7" s="58">
        <f>E7*'1_MODEL INPUTS'!$E$22</f>
        <v>2.9337019636363646</v>
      </c>
      <c r="L7" s="58">
        <f>K7*'1_MODEL INPUTS'!$E$23</f>
        <v>1.4961880014545459</v>
      </c>
      <c r="M7" s="58">
        <f>B7+'1_MODEL INPUTS'!$E$28</f>
        <v>2</v>
      </c>
      <c r="N7" s="58">
        <f>M7+'1_MODEL INPUTS'!$E$29</f>
        <v>17</v>
      </c>
      <c r="O7" s="58">
        <f>N7+'1_MODEL INPUTS'!$E$30-1</f>
        <v>30</v>
      </c>
      <c r="P7" s="58">
        <f>K7*'1_MODEL INPUTS'!$E$24</f>
        <v>1.4375139621818187</v>
      </c>
      <c r="Q7" s="11">
        <f>B7+'1_MODEL INPUTS'!$E$32</f>
        <v>2</v>
      </c>
      <c r="R7" s="11">
        <f>Q7+'1_MODEL INPUTS'!$E$33-1</f>
        <v>35</v>
      </c>
      <c r="S7" s="93">
        <f>SUMIFS(L:L,M:M,"&lt;="&amp;B7,N:N,"&gt;"&amp;B7)+SUMIFS(P:P,Q:Q,"&lt;="&amp;B7,R:R,"&gt;="&amp;B7)</f>
        <v>0</v>
      </c>
      <c r="T7" s="7">
        <f>SUMIFS(G:G,H:H,"&gt;="&amp;B7,'5_ADMISSIONS MODEL (calc)'!B:B,"&lt;="&amp;B7)+SUMIFS('5_ADMISSIONS MODEL (calc)'!I:I,'5_ADMISSIONS MODEL (calc)'!J:J,"&gt;="&amp;B7,'5_ADMISSIONS MODEL (calc)'!B:B,"&lt;="&amp;B7)+SUMIFS('5_ADMISSIONS MODEL (calc)'!L:L,'5_ADMISSIONS MODEL (calc)'!M:M,"&gt;"&amp;B7,'5_ADMISSIONS MODEL (calc)'!B:B,"&lt;="&amp;B7)+SUMIFS('5_ADMISSIONS MODEL (calc)'!L:L,'5_ADMISSIONS MODEL (calc)'!N:N,"&lt;="&amp;B7,'5_ADMISSIONS MODEL (calc)'!O:O,"&gt;="&amp;B7)+SUMIFS('5_ADMISSIONS MODEL (calc)'!P:P,'5_ADMISSIONS MODEL (calc)'!Q:Q,"&gt;"&amp;B7,'5_ADMISSIONS MODEL (calc)'!B:B,"&lt;="&amp;B7)</f>
        <v>10.59098181818182</v>
      </c>
      <c r="U7" s="7">
        <f>'1_MODEL INPUTS'!$E$35*(1-'1_MODEL INPUTS'!$E$37)</f>
        <v>192.39999999999995</v>
      </c>
      <c r="V7" s="23">
        <f>'1_MODEL INPUTS'!$E$36*(1-'1_MODEL INPUTS'!$E$38+'1_MODEL INPUTS'!$E$39)</f>
        <v>3018.7999999999997</v>
      </c>
      <c r="W7" s="9">
        <f>U7-S7</f>
        <v>192.39999999999995</v>
      </c>
      <c r="X7" s="9">
        <f>V7-T7</f>
        <v>3008.209018181818</v>
      </c>
    </row>
    <row r="8" spans="1:24" x14ac:dyDescent="0.45">
      <c r="B8" s="11">
        <v>2</v>
      </c>
      <c r="C8" s="90">
        <f>VLOOKUP(B8,'4_INFECTION MODEL (calc)'!G:H,2,FALSE)</f>
        <v>43907</v>
      </c>
      <c r="D8" s="58">
        <f>VLOOKUP(B8,'4_INFECTION MODEL (calc)'!C:E,3,FALSE)</f>
        <v>9.4324546708658659</v>
      </c>
      <c r="E8" s="58">
        <f>D8*'1_MODEL INPUTS'!$E$18</f>
        <v>2.5615116902555015</v>
      </c>
      <c r="F8" s="59">
        <f>E8*'1_MODEL INPUTS'!$E$19</f>
        <v>1.8519729520547275</v>
      </c>
      <c r="G8" s="59">
        <f>F8*'1_MODEL INPUTS'!$E$20</f>
        <v>1.8519729520547275</v>
      </c>
      <c r="H8" s="11">
        <f>B8+'1_MODEL INPUTS'!$E$25-1</f>
        <v>15</v>
      </c>
      <c r="I8" s="59">
        <f>F8*'1_MODEL INPUTS'!$E$21</f>
        <v>0</v>
      </c>
      <c r="J8" s="11">
        <f>B8+'1_MODEL INPUTS'!$E$25-1</f>
        <v>15</v>
      </c>
      <c r="K8" s="58">
        <f>E8*'1_MODEL INPUTS'!$E$22</f>
        <v>0.70953873820077396</v>
      </c>
      <c r="L8" s="58">
        <f>K8*'1_MODEL INPUTS'!$E$23</f>
        <v>0.36186475648239474</v>
      </c>
      <c r="M8" s="58">
        <f>B8+'1_MODEL INPUTS'!$E$28</f>
        <v>3</v>
      </c>
      <c r="N8" s="58">
        <f>M8+'1_MODEL INPUTS'!$E$29</f>
        <v>18</v>
      </c>
      <c r="O8" s="58">
        <f>N8+'1_MODEL INPUTS'!$E$30-1</f>
        <v>31</v>
      </c>
      <c r="P8" s="58">
        <f>K8*'1_MODEL INPUTS'!$E$24</f>
        <v>0.34767398171837921</v>
      </c>
      <c r="Q8" s="11">
        <f>B8+'1_MODEL INPUTS'!$E$32</f>
        <v>3</v>
      </c>
      <c r="R8" s="11">
        <f>Q8+'1_MODEL INPUTS'!$E$33-1</f>
        <v>36</v>
      </c>
      <c r="S8" s="93">
        <f t="shared" ref="S8:S71" si="0">SUMIFS(L:L,M:M,"&lt;="&amp;B8,N:N,"&gt;"&amp;B8)+SUMIFS(P:P,Q:Q,"&lt;="&amp;B8,R:R,"&gt;="&amp;B8)</f>
        <v>2.9337019636363646</v>
      </c>
      <c r="T8" s="7">
        <f>SUMIFS(G:G,H:H,"&gt;="&amp;B8,'5_ADMISSIONS MODEL (calc)'!B:B,"&lt;="&amp;B8)+SUMIFS('5_ADMISSIONS MODEL (calc)'!I:I,'5_ADMISSIONS MODEL (calc)'!J:J,"&gt;="&amp;B8,'5_ADMISSIONS MODEL (calc)'!B:B,"&lt;="&amp;B8)+SUMIFS('5_ADMISSIONS MODEL (calc)'!L:L,'5_ADMISSIONS MODEL (calc)'!M:M,"&gt;"&amp;B8,'5_ADMISSIONS MODEL (calc)'!B:B,"&lt;="&amp;B8)+SUMIFS('5_ADMISSIONS MODEL (calc)'!L:L,'5_ADMISSIONS MODEL (calc)'!N:N,"&lt;="&amp;B8,'5_ADMISSIONS MODEL (calc)'!O:O,"&gt;="&amp;B8)+SUMIFS('5_ADMISSIONS MODEL (calc)'!P:P,'5_ADMISSIONS MODEL (calc)'!Q:Q,"&gt;"&amp;B8,'5_ADMISSIONS MODEL (calc)'!B:B,"&lt;="&amp;B8)</f>
        <v>10.218791544800959</v>
      </c>
      <c r="U8" s="7">
        <f>'1_MODEL INPUTS'!$E$35*(1-'1_MODEL INPUTS'!$E$37)</f>
        <v>192.39999999999995</v>
      </c>
      <c r="V8" s="23">
        <f>'1_MODEL INPUTS'!$E$36*(1-'1_MODEL INPUTS'!$E$38+'1_MODEL INPUTS'!$E$39)</f>
        <v>3018.7999999999997</v>
      </c>
      <c r="W8" s="9">
        <f t="shared" ref="W8:W71" si="1">U8-S8</f>
        <v>189.46629803636358</v>
      </c>
      <c r="X8" s="9">
        <f t="shared" ref="X8:X71" si="2">V8-T8</f>
        <v>3008.581208455199</v>
      </c>
    </row>
    <row r="9" spans="1:24" x14ac:dyDescent="0.45">
      <c r="B9" s="11">
        <v>3</v>
      </c>
      <c r="C9" s="90">
        <f>VLOOKUP(B9,'4_INFECTION MODEL (calc)'!G:H,2,FALSE)</f>
        <v>43908</v>
      </c>
      <c r="D9" s="58">
        <f>VLOOKUP(B9,'4_INFECTION MODEL (calc)'!C:E,3,FALSE)</f>
        <v>5.5400307257235681</v>
      </c>
      <c r="E9" s="58">
        <f>D9*'1_MODEL INPUTS'!$E$18</f>
        <v>1.5044708894437677</v>
      </c>
      <c r="F9" s="59">
        <f>E9*'1_MODEL INPUTS'!$E$19</f>
        <v>1.0877324530678441</v>
      </c>
      <c r="G9" s="59">
        <f>F9*'1_MODEL INPUTS'!$E$20</f>
        <v>1.0877324530678441</v>
      </c>
      <c r="H9" s="11">
        <f>B9+'1_MODEL INPUTS'!$E$25-1</f>
        <v>16</v>
      </c>
      <c r="I9" s="59">
        <f>F9*'1_MODEL INPUTS'!$E$21</f>
        <v>0</v>
      </c>
      <c r="J9" s="11">
        <f>B9+'1_MODEL INPUTS'!$E$25-1</f>
        <v>16</v>
      </c>
      <c r="K9" s="58">
        <f>E9*'1_MODEL INPUTS'!$E$22</f>
        <v>0.41673843637592367</v>
      </c>
      <c r="L9" s="58">
        <f>K9*'1_MODEL INPUTS'!$E$23</f>
        <v>0.21253660255172108</v>
      </c>
      <c r="M9" s="58">
        <f>B9+'1_MODEL INPUTS'!$E$28</f>
        <v>4</v>
      </c>
      <c r="N9" s="58">
        <f>M9+'1_MODEL INPUTS'!$E$29</f>
        <v>19</v>
      </c>
      <c r="O9" s="58">
        <f>N9+'1_MODEL INPUTS'!$E$30-1</f>
        <v>32</v>
      </c>
      <c r="P9" s="58">
        <f>K9*'1_MODEL INPUTS'!$E$24</f>
        <v>0.20420183382420259</v>
      </c>
      <c r="Q9" s="11">
        <f>B9+'1_MODEL INPUTS'!$E$32</f>
        <v>4</v>
      </c>
      <c r="R9" s="11">
        <f>Q9+'1_MODEL INPUTS'!$E$33-1</f>
        <v>37</v>
      </c>
      <c r="S9" s="93">
        <f t="shared" si="0"/>
        <v>3.6432407018371382</v>
      </c>
      <c r="T9" s="7">
        <f>SUMIFS(G:G,H:H,"&gt;="&amp;B9,'5_ADMISSIONS MODEL (calc)'!B:B,"&lt;="&amp;B9)+SUMIFS('5_ADMISSIONS MODEL (calc)'!I:I,'5_ADMISSIONS MODEL (calc)'!J:J,"&gt;="&amp;B9,'5_ADMISSIONS MODEL (calc)'!B:B,"&lt;="&amp;B9)+SUMIFS('5_ADMISSIONS MODEL (calc)'!L:L,'5_ADMISSIONS MODEL (calc)'!M:M,"&gt;"&amp;B9,'5_ADMISSIONS MODEL (calc)'!B:B,"&lt;="&amp;B9)+SUMIFS('5_ADMISSIONS MODEL (calc)'!L:L,'5_ADMISSIONS MODEL (calc)'!N:N,"&lt;="&amp;B9,'5_ADMISSIONS MODEL (calc)'!O:O,"&gt;="&amp;B9)+SUMIFS('5_ADMISSIONS MODEL (calc)'!P:P,'5_ADMISSIONS MODEL (calc)'!Q:Q,"&gt;"&amp;B9,'5_ADMISSIONS MODEL (calc)'!B:B,"&lt;="&amp;B9)</f>
        <v>11.01372369604395</v>
      </c>
      <c r="U9" s="7">
        <f>'1_MODEL INPUTS'!$E$35*(1-'1_MODEL INPUTS'!$E$37)</f>
        <v>192.39999999999995</v>
      </c>
      <c r="V9" s="23">
        <f>'1_MODEL INPUTS'!$E$36*(1-'1_MODEL INPUTS'!$E$38+'1_MODEL INPUTS'!$E$39)</f>
        <v>3018.7999999999997</v>
      </c>
      <c r="W9" s="9">
        <f t="shared" si="1"/>
        <v>188.75675929816282</v>
      </c>
      <c r="X9" s="9">
        <f t="shared" si="2"/>
        <v>3007.7862763039557</v>
      </c>
    </row>
    <row r="10" spans="1:24" x14ac:dyDescent="0.45">
      <c r="B10" s="11">
        <v>4</v>
      </c>
      <c r="C10" s="90">
        <f>VLOOKUP(B10,'4_INFECTION MODEL (calc)'!G:H,2,FALSE)</f>
        <v>43909</v>
      </c>
      <c r="D10" s="58">
        <f>VLOOKUP(B10,'4_INFECTION MODEL (calc)'!C:E,3,FALSE)</f>
        <v>6.1737367943202273</v>
      </c>
      <c r="E10" s="58">
        <f>D10*'1_MODEL INPUTS'!$E$18</f>
        <v>1.6765624138175805</v>
      </c>
      <c r="F10" s="59">
        <f>E10*'1_MODEL INPUTS'!$E$19</f>
        <v>1.2121546251901107</v>
      </c>
      <c r="G10" s="59">
        <f>F10*'1_MODEL INPUTS'!$E$20</f>
        <v>1.2121546251901107</v>
      </c>
      <c r="H10" s="11">
        <f>B10+'1_MODEL INPUTS'!$E$25-1</f>
        <v>17</v>
      </c>
      <c r="I10" s="59">
        <f>F10*'1_MODEL INPUTS'!$E$21</f>
        <v>0</v>
      </c>
      <c r="J10" s="11">
        <f>B10+'1_MODEL INPUTS'!$E$25-1</f>
        <v>17</v>
      </c>
      <c r="K10" s="58">
        <f>E10*'1_MODEL INPUTS'!$E$22</f>
        <v>0.46440778862746984</v>
      </c>
      <c r="L10" s="58">
        <f>K10*'1_MODEL INPUTS'!$E$23</f>
        <v>0.23684797220000961</v>
      </c>
      <c r="M10" s="58">
        <f>B10+'1_MODEL INPUTS'!$E$28</f>
        <v>5</v>
      </c>
      <c r="N10" s="58">
        <f>M10+'1_MODEL INPUTS'!$E$29</f>
        <v>20</v>
      </c>
      <c r="O10" s="58">
        <f>N10+'1_MODEL INPUTS'!$E$30-1</f>
        <v>33</v>
      </c>
      <c r="P10" s="58">
        <f>K10*'1_MODEL INPUTS'!$E$24</f>
        <v>0.22755981642746023</v>
      </c>
      <c r="Q10" s="11">
        <f>B10+'1_MODEL INPUTS'!$E$32</f>
        <v>5</v>
      </c>
      <c r="R10" s="11">
        <f>Q10+'1_MODEL INPUTS'!$E$33-1</f>
        <v>38</v>
      </c>
      <c r="S10" s="93">
        <f t="shared" si="0"/>
        <v>4.0599791382130626</v>
      </c>
      <c r="T10" s="7">
        <f>SUMIFS(G:G,H:H,"&gt;="&amp;B10,'5_ADMISSIONS MODEL (calc)'!B:B,"&lt;="&amp;B10)+SUMIFS('5_ADMISSIONS MODEL (calc)'!I:I,'5_ADMISSIONS MODEL (calc)'!J:J,"&gt;="&amp;B10,'5_ADMISSIONS MODEL (calc)'!B:B,"&lt;="&amp;B10)+SUMIFS('5_ADMISSIONS MODEL (calc)'!L:L,'5_ADMISSIONS MODEL (calc)'!M:M,"&gt;"&amp;B10,'5_ADMISSIONS MODEL (calc)'!B:B,"&lt;="&amp;B10)+SUMIFS('5_ADMISSIONS MODEL (calc)'!L:L,'5_ADMISSIONS MODEL (calc)'!N:N,"&lt;="&amp;B10,'5_ADMISSIONS MODEL (calc)'!O:O,"&gt;="&amp;B10)+SUMIFS('5_ADMISSIONS MODEL (calc)'!P:P,'5_ADMISSIONS MODEL (calc)'!Q:Q,"&gt;"&amp;B10,'5_ADMISSIONS MODEL (calc)'!B:B,"&lt;="&amp;B10)</f>
        <v>12.273547673485609</v>
      </c>
      <c r="U10" s="7">
        <f>'1_MODEL INPUTS'!$E$35*(1-'1_MODEL INPUTS'!$E$37)</f>
        <v>192.39999999999995</v>
      </c>
      <c r="V10" s="23">
        <f>'1_MODEL INPUTS'!$E$36*(1-'1_MODEL INPUTS'!$E$38+'1_MODEL INPUTS'!$E$39)</f>
        <v>3018.7999999999997</v>
      </c>
      <c r="W10" s="9">
        <f t="shared" si="1"/>
        <v>188.34002086178688</v>
      </c>
      <c r="X10" s="9">
        <f t="shared" si="2"/>
        <v>3006.5264523265141</v>
      </c>
    </row>
    <row r="11" spans="1:24" x14ac:dyDescent="0.45">
      <c r="B11" s="11">
        <v>5</v>
      </c>
      <c r="C11" s="90">
        <f>VLOOKUP(B11,'4_INFECTION MODEL (calc)'!G:H,2,FALSE)</f>
        <v>43910</v>
      </c>
      <c r="D11" s="58">
        <f>VLOOKUP(B11,'4_INFECTION MODEL (calc)'!C:E,3,FALSE)</f>
        <v>6.8799304358669318</v>
      </c>
      <c r="E11" s="58">
        <f>D11*'1_MODEL INPUTS'!$E$18</f>
        <v>1.8683389270928819</v>
      </c>
      <c r="F11" s="59">
        <f>E11*'1_MODEL INPUTS'!$E$19</f>
        <v>1.3508090442881535</v>
      </c>
      <c r="G11" s="59">
        <f>F11*'1_MODEL INPUTS'!$E$20</f>
        <v>1.3508090442881535</v>
      </c>
      <c r="H11" s="11">
        <f>B11+'1_MODEL INPUTS'!$E$25-1</f>
        <v>18</v>
      </c>
      <c r="I11" s="59">
        <f>F11*'1_MODEL INPUTS'!$E$21</f>
        <v>0</v>
      </c>
      <c r="J11" s="11">
        <f>B11+'1_MODEL INPUTS'!$E$25-1</f>
        <v>18</v>
      </c>
      <c r="K11" s="58">
        <f>E11*'1_MODEL INPUTS'!$E$22</f>
        <v>0.51752988280472834</v>
      </c>
      <c r="L11" s="58">
        <f>K11*'1_MODEL INPUTS'!$E$23</f>
        <v>0.26394024023041146</v>
      </c>
      <c r="M11" s="58">
        <f>B11+'1_MODEL INPUTS'!$E$28</f>
        <v>6</v>
      </c>
      <c r="N11" s="58">
        <f>M11+'1_MODEL INPUTS'!$E$29</f>
        <v>21</v>
      </c>
      <c r="O11" s="58">
        <f>N11+'1_MODEL INPUTS'!$E$30-1</f>
        <v>34</v>
      </c>
      <c r="P11" s="58">
        <f>K11*'1_MODEL INPUTS'!$E$24</f>
        <v>0.25358964257431688</v>
      </c>
      <c r="Q11" s="11">
        <f>B11+'1_MODEL INPUTS'!$E$32</f>
        <v>6</v>
      </c>
      <c r="R11" s="11">
        <f>Q11+'1_MODEL INPUTS'!$E$33-1</f>
        <v>39</v>
      </c>
      <c r="S11" s="93">
        <f t="shared" si="0"/>
        <v>4.5243869268405312</v>
      </c>
      <c r="T11" s="7">
        <f>SUMIFS(G:G,H:H,"&gt;="&amp;B11,'5_ADMISSIONS MODEL (calc)'!B:B,"&lt;="&amp;B11)+SUMIFS('5_ADMISSIONS MODEL (calc)'!I:I,'5_ADMISSIONS MODEL (calc)'!J:J,"&gt;="&amp;B11,'5_ADMISSIONS MODEL (calc)'!B:B,"&lt;="&amp;B11)+SUMIFS('5_ADMISSIONS MODEL (calc)'!L:L,'5_ADMISSIONS MODEL (calc)'!M:M,"&gt;"&amp;B11,'5_ADMISSIONS MODEL (calc)'!B:B,"&lt;="&amp;B11)+SUMIFS('5_ADMISSIONS MODEL (calc)'!L:L,'5_ADMISSIONS MODEL (calc)'!N:N,"&lt;="&amp;B11,'5_ADMISSIONS MODEL (calc)'!O:O,"&gt;="&amp;B11)+SUMIFS('5_ADMISSIONS MODEL (calc)'!P:P,'5_ADMISSIONS MODEL (calc)'!Q:Q,"&gt;"&amp;B11,'5_ADMISSIONS MODEL (calc)'!B:B,"&lt;="&amp;B11)</f>
        <v>13.677478811951021</v>
      </c>
      <c r="U11" s="7">
        <f>'1_MODEL INPUTS'!$E$35*(1-'1_MODEL INPUTS'!$E$37)</f>
        <v>192.39999999999995</v>
      </c>
      <c r="V11" s="23">
        <f>'1_MODEL INPUTS'!$E$36*(1-'1_MODEL INPUTS'!$E$38+'1_MODEL INPUTS'!$E$39)</f>
        <v>3018.7999999999997</v>
      </c>
      <c r="W11" s="9">
        <f t="shared" si="1"/>
        <v>187.87561307315943</v>
      </c>
      <c r="X11" s="9">
        <f t="shared" si="2"/>
        <v>3005.1225211880487</v>
      </c>
    </row>
    <row r="12" spans="1:24" x14ac:dyDescent="0.45">
      <c r="B12" s="11">
        <v>6</v>
      </c>
      <c r="C12" s="90">
        <f>VLOOKUP(B12,'4_INFECTION MODEL (calc)'!G:H,2,FALSE)</f>
        <v>43911</v>
      </c>
      <c r="D12" s="58">
        <f>VLOOKUP(B12,'4_INFECTION MODEL (calc)'!C:E,3,FALSE)</f>
        <v>7.666903267712101</v>
      </c>
      <c r="E12" s="58">
        <f>D12*'1_MODEL INPUTS'!$E$18</f>
        <v>2.0820521310281448</v>
      </c>
      <c r="F12" s="59">
        <f>E12*'1_MODEL INPUTS'!$E$19</f>
        <v>1.5053236907333487</v>
      </c>
      <c r="G12" s="59">
        <f>F12*'1_MODEL INPUTS'!$E$20</f>
        <v>1.5053236907333487</v>
      </c>
      <c r="H12" s="11">
        <f>B12+'1_MODEL INPUTS'!$E$25-1</f>
        <v>19</v>
      </c>
      <c r="I12" s="59">
        <f>F12*'1_MODEL INPUTS'!$E$21</f>
        <v>0</v>
      </c>
      <c r="J12" s="11">
        <f>B12+'1_MODEL INPUTS'!$E$25-1</f>
        <v>19</v>
      </c>
      <c r="K12" s="58">
        <f>E12*'1_MODEL INPUTS'!$E$22</f>
        <v>0.5767284402947962</v>
      </c>
      <c r="L12" s="58">
        <f>K12*'1_MODEL INPUTS'!$E$23</f>
        <v>0.29413150455034609</v>
      </c>
      <c r="M12" s="58">
        <f>B12+'1_MODEL INPUTS'!$E$28</f>
        <v>7</v>
      </c>
      <c r="N12" s="58">
        <f>M12+'1_MODEL INPUTS'!$E$29</f>
        <v>22</v>
      </c>
      <c r="O12" s="58">
        <f>N12+'1_MODEL INPUTS'!$E$30-1</f>
        <v>35</v>
      </c>
      <c r="P12" s="58">
        <f>K12*'1_MODEL INPUTS'!$E$24</f>
        <v>0.28259693574445011</v>
      </c>
      <c r="Q12" s="11">
        <f>B12+'1_MODEL INPUTS'!$E$32</f>
        <v>7</v>
      </c>
      <c r="R12" s="11">
        <f>Q12+'1_MODEL INPUTS'!$E$33-1</f>
        <v>40</v>
      </c>
      <c r="S12" s="93">
        <f t="shared" si="0"/>
        <v>5.0419168096452598</v>
      </c>
      <c r="T12" s="7">
        <f>SUMIFS(G:G,H:H,"&gt;="&amp;B12,'5_ADMISSIONS MODEL (calc)'!B:B,"&lt;="&amp;B12)+SUMIFS('5_ADMISSIONS MODEL (calc)'!I:I,'5_ADMISSIONS MODEL (calc)'!J:J,"&gt;="&amp;B12,'5_ADMISSIONS MODEL (calc)'!B:B,"&lt;="&amp;B12)+SUMIFS('5_ADMISSIONS MODEL (calc)'!L:L,'5_ADMISSIONS MODEL (calc)'!M:M,"&gt;"&amp;B12,'5_ADMISSIONS MODEL (calc)'!B:B,"&lt;="&amp;B12)+SUMIFS('5_ADMISSIONS MODEL (calc)'!L:L,'5_ADMISSIONS MODEL (calc)'!N:N,"&lt;="&amp;B12,'5_ADMISSIONS MODEL (calc)'!O:O,"&gt;="&amp;B12)+SUMIFS('5_ADMISSIONS MODEL (calc)'!P:P,'5_ADMISSIONS MODEL (calc)'!Q:Q,"&gt;"&amp;B12,'5_ADMISSIONS MODEL (calc)'!B:B,"&lt;="&amp;B12)</f>
        <v>15.242001060174438</v>
      </c>
      <c r="U12" s="7">
        <f>'1_MODEL INPUTS'!$E$35*(1-'1_MODEL INPUTS'!$E$37)</f>
        <v>192.39999999999995</v>
      </c>
      <c r="V12" s="23">
        <f>'1_MODEL INPUTS'!$E$36*(1-'1_MODEL INPUTS'!$E$38+'1_MODEL INPUTS'!$E$39)</f>
        <v>3018.7999999999997</v>
      </c>
      <c r="W12" s="9">
        <f t="shared" si="1"/>
        <v>187.35808319035468</v>
      </c>
      <c r="X12" s="9">
        <f t="shared" si="2"/>
        <v>3003.5579989398252</v>
      </c>
    </row>
    <row r="13" spans="1:24" x14ac:dyDescent="0.45">
      <c r="B13" s="11">
        <v>7</v>
      </c>
      <c r="C13" s="90">
        <f>VLOOKUP(B13,'4_INFECTION MODEL (calc)'!G:H,2,FALSE)</f>
        <v>43912</v>
      </c>
      <c r="D13" s="58">
        <f>VLOOKUP(B13,'4_INFECTION MODEL (calc)'!C:E,3,FALSE)</f>
        <v>8.5438953583034873</v>
      </c>
      <c r="E13" s="58">
        <f>D13*'1_MODEL INPUTS'!$E$18</f>
        <v>2.320211292211289</v>
      </c>
      <c r="F13" s="59">
        <f>E13*'1_MODEL INPUTS'!$E$19</f>
        <v>1.6775127642687619</v>
      </c>
      <c r="G13" s="59">
        <f>F13*'1_MODEL INPUTS'!$E$20</f>
        <v>1.6775127642687619</v>
      </c>
      <c r="H13" s="11">
        <f>B13+'1_MODEL INPUTS'!$E$25-1</f>
        <v>20</v>
      </c>
      <c r="I13" s="59">
        <f>F13*'1_MODEL INPUTS'!$E$21</f>
        <v>0</v>
      </c>
      <c r="J13" s="11">
        <f>B13+'1_MODEL INPUTS'!$E$25-1</f>
        <v>20</v>
      </c>
      <c r="K13" s="58">
        <f>E13*'1_MODEL INPUTS'!$E$22</f>
        <v>0.64269852794252713</v>
      </c>
      <c r="L13" s="58">
        <f>K13*'1_MODEL INPUTS'!$E$23</f>
        <v>0.32777624925068882</v>
      </c>
      <c r="M13" s="58">
        <f>B13+'1_MODEL INPUTS'!$E$28</f>
        <v>8</v>
      </c>
      <c r="N13" s="58">
        <f>M13+'1_MODEL INPUTS'!$E$29</f>
        <v>23</v>
      </c>
      <c r="O13" s="58">
        <f>N13+'1_MODEL INPUTS'!$E$30-1</f>
        <v>36</v>
      </c>
      <c r="P13" s="58">
        <f>K13*'1_MODEL INPUTS'!$E$24</f>
        <v>0.31492227869183831</v>
      </c>
      <c r="Q13" s="11">
        <f>B13+'1_MODEL INPUTS'!$E$32</f>
        <v>8</v>
      </c>
      <c r="R13" s="11">
        <f>Q13+'1_MODEL INPUTS'!$E$33-1</f>
        <v>41</v>
      </c>
      <c r="S13" s="93">
        <f t="shared" si="0"/>
        <v>5.6186452499400561</v>
      </c>
      <c r="T13" s="7">
        <f>SUMIFS(G:G,H:H,"&gt;="&amp;B13,'5_ADMISSIONS MODEL (calc)'!B:B,"&lt;="&amp;B13)+SUMIFS('5_ADMISSIONS MODEL (calc)'!I:I,'5_ADMISSIONS MODEL (calc)'!J:J,"&gt;="&amp;B13,'5_ADMISSIONS MODEL (calc)'!B:B,"&lt;="&amp;B13)+SUMIFS('5_ADMISSIONS MODEL (calc)'!L:L,'5_ADMISSIONS MODEL (calc)'!M:M,"&gt;"&amp;B13,'5_ADMISSIONS MODEL (calc)'!B:B,"&lt;="&amp;B13)+SUMIFS('5_ADMISSIONS MODEL (calc)'!L:L,'5_ADMISSIONS MODEL (calc)'!N:N,"&lt;="&amp;B13,'5_ADMISSIONS MODEL (calc)'!O:O,"&gt;="&amp;B13)+SUMIFS('5_ADMISSIONS MODEL (calc)'!P:P,'5_ADMISSIONS MODEL (calc)'!Q:Q,"&gt;"&amp;B13,'5_ADMISSIONS MODEL (calc)'!B:B,"&lt;="&amp;B13)</f>
        <v>16.985483912090931</v>
      </c>
      <c r="U13" s="7">
        <f>'1_MODEL INPUTS'!$E$35*(1-'1_MODEL INPUTS'!$E$37)</f>
        <v>192.39999999999995</v>
      </c>
      <c r="V13" s="23">
        <f>'1_MODEL INPUTS'!$E$36*(1-'1_MODEL INPUTS'!$E$38+'1_MODEL INPUTS'!$E$39)</f>
        <v>3018.7999999999997</v>
      </c>
      <c r="W13" s="9">
        <f t="shared" si="1"/>
        <v>186.7813547500599</v>
      </c>
      <c r="X13" s="9">
        <f t="shared" si="2"/>
        <v>3001.8145160879089</v>
      </c>
    </row>
    <row r="14" spans="1:24" x14ac:dyDescent="0.45">
      <c r="B14" s="11">
        <v>8</v>
      </c>
      <c r="C14" s="90">
        <f>VLOOKUP(B14,'4_INFECTION MODEL (calc)'!G:H,2,FALSE)</f>
        <v>43913</v>
      </c>
      <c r="D14" s="58">
        <f>VLOOKUP(B14,'4_INFECTION MODEL (calc)'!C:E,3,FALSE)</f>
        <v>9.5212037174199793</v>
      </c>
      <c r="E14" s="58">
        <f>D14*'1_MODEL INPUTS'!$E$18</f>
        <v>2.5856127040615422</v>
      </c>
      <c r="F14" s="59">
        <f>E14*'1_MODEL INPUTS'!$E$19</f>
        <v>1.869397985036495</v>
      </c>
      <c r="G14" s="59">
        <f>F14*'1_MODEL INPUTS'!$E$20</f>
        <v>1.869397985036495</v>
      </c>
      <c r="H14" s="11">
        <f>B14+'1_MODEL INPUTS'!$E$25-1</f>
        <v>21</v>
      </c>
      <c r="I14" s="59">
        <f>F14*'1_MODEL INPUTS'!$E$21</f>
        <v>0</v>
      </c>
      <c r="J14" s="11">
        <f>B14+'1_MODEL INPUTS'!$E$25-1</f>
        <v>21</v>
      </c>
      <c r="K14" s="58">
        <f>E14*'1_MODEL INPUTS'!$E$22</f>
        <v>0.7162147190250473</v>
      </c>
      <c r="L14" s="58">
        <f>K14*'1_MODEL INPUTS'!$E$23</f>
        <v>0.36526950670277414</v>
      </c>
      <c r="M14" s="58">
        <f>B14+'1_MODEL INPUTS'!$E$28</f>
        <v>9</v>
      </c>
      <c r="N14" s="58">
        <f>M14+'1_MODEL INPUTS'!$E$29</f>
        <v>24</v>
      </c>
      <c r="O14" s="58">
        <f>N14+'1_MODEL INPUTS'!$E$30-1</f>
        <v>37</v>
      </c>
      <c r="P14" s="58">
        <f>K14*'1_MODEL INPUTS'!$E$24</f>
        <v>0.35094521232227316</v>
      </c>
      <c r="Q14" s="11">
        <f>B14+'1_MODEL INPUTS'!$E$32</f>
        <v>9</v>
      </c>
      <c r="R14" s="11">
        <f>Q14+'1_MODEL INPUTS'!$E$33-1</f>
        <v>42</v>
      </c>
      <c r="S14" s="93">
        <f t="shared" si="0"/>
        <v>6.2613437778825833</v>
      </c>
      <c r="T14" s="7">
        <f>SUMIFS(G:G,H:H,"&gt;="&amp;B14,'5_ADMISSIONS MODEL (calc)'!B:B,"&lt;="&amp;B14)+SUMIFS('5_ADMISSIONS MODEL (calc)'!I:I,'5_ADMISSIONS MODEL (calc)'!J:J,"&gt;="&amp;B14,'5_ADMISSIONS MODEL (calc)'!B:B,"&lt;="&amp;B14)+SUMIFS('5_ADMISSIONS MODEL (calc)'!L:L,'5_ADMISSIONS MODEL (calc)'!M:M,"&gt;"&amp;B14,'5_ADMISSIONS MODEL (calc)'!B:B,"&lt;="&amp;B14)+SUMIFS('5_ADMISSIONS MODEL (calc)'!L:L,'5_ADMISSIONS MODEL (calc)'!N:N,"&lt;="&amp;B14,'5_ADMISSIONS MODEL (calc)'!O:O,"&gt;="&amp;B14)+SUMIFS('5_ADMISSIONS MODEL (calc)'!P:P,'5_ADMISSIONS MODEL (calc)'!Q:Q,"&gt;"&amp;B14,'5_ADMISSIONS MODEL (calc)'!B:B,"&lt;="&amp;B14)</f>
        <v>18.928398088209946</v>
      </c>
      <c r="U14" s="7">
        <f>'1_MODEL INPUTS'!$E$35*(1-'1_MODEL INPUTS'!$E$37)</f>
        <v>192.39999999999995</v>
      </c>
      <c r="V14" s="23">
        <f>'1_MODEL INPUTS'!$E$36*(1-'1_MODEL INPUTS'!$E$38+'1_MODEL INPUTS'!$E$39)</f>
        <v>3018.7999999999997</v>
      </c>
      <c r="W14" s="9">
        <f t="shared" si="1"/>
        <v>186.13865622211736</v>
      </c>
      <c r="X14" s="9">
        <f t="shared" si="2"/>
        <v>2999.8716019117896</v>
      </c>
    </row>
    <row r="15" spans="1:24" x14ac:dyDescent="0.45">
      <c r="B15" s="11">
        <v>9</v>
      </c>
      <c r="C15" s="90">
        <f>VLOOKUP(B15,'4_INFECTION MODEL (calc)'!G:H,2,FALSE)</f>
        <v>43914</v>
      </c>
      <c r="D15" s="58">
        <f>VLOOKUP(B15,'4_INFECTION MODEL (calc)'!C:E,3,FALSE)</f>
        <v>10.610303196247557</v>
      </c>
      <c r="E15" s="58">
        <f>D15*'1_MODEL INPUTS'!$E$18</f>
        <v>2.8813725188937007</v>
      </c>
      <c r="F15" s="59">
        <f>E15*'1_MODEL INPUTS'!$E$19</f>
        <v>2.0832323311601457</v>
      </c>
      <c r="G15" s="59">
        <f>F15*'1_MODEL INPUTS'!$E$20</f>
        <v>2.0832323311601457</v>
      </c>
      <c r="H15" s="11">
        <f>B15+'1_MODEL INPUTS'!$E$25-1</f>
        <v>22</v>
      </c>
      <c r="I15" s="59">
        <f>F15*'1_MODEL INPUTS'!$E$21</f>
        <v>0</v>
      </c>
      <c r="J15" s="11">
        <f>B15+'1_MODEL INPUTS'!$E$25-1</f>
        <v>22</v>
      </c>
      <c r="K15" s="58">
        <f>E15*'1_MODEL INPUTS'!$E$22</f>
        <v>0.79814018773355522</v>
      </c>
      <c r="L15" s="58">
        <f>K15*'1_MODEL INPUTS'!$E$23</f>
        <v>0.40705149574411315</v>
      </c>
      <c r="M15" s="58">
        <f>B15+'1_MODEL INPUTS'!$E$28</f>
        <v>10</v>
      </c>
      <c r="N15" s="58">
        <f>M15+'1_MODEL INPUTS'!$E$29</f>
        <v>25</v>
      </c>
      <c r="O15" s="58">
        <f>N15+'1_MODEL INPUTS'!$E$30-1</f>
        <v>38</v>
      </c>
      <c r="P15" s="58">
        <f>K15*'1_MODEL INPUTS'!$E$24</f>
        <v>0.39108869198944207</v>
      </c>
      <c r="Q15" s="11">
        <f>B15+'1_MODEL INPUTS'!$E$32</f>
        <v>10</v>
      </c>
      <c r="R15" s="11">
        <f>Q15+'1_MODEL INPUTS'!$E$33-1</f>
        <v>43</v>
      </c>
      <c r="S15" s="93">
        <f t="shared" si="0"/>
        <v>6.9775584969076299</v>
      </c>
      <c r="T15" s="7">
        <f>SUMIFS(G:G,H:H,"&gt;="&amp;B15,'5_ADMISSIONS MODEL (calc)'!B:B,"&lt;="&amp;B15)+SUMIFS('5_ADMISSIONS MODEL (calc)'!I:I,'5_ADMISSIONS MODEL (calc)'!J:J,"&gt;="&amp;B15,'5_ADMISSIONS MODEL (calc)'!B:B,"&lt;="&amp;B15)+SUMIFS('5_ADMISSIONS MODEL (calc)'!L:L,'5_ADMISSIONS MODEL (calc)'!M:M,"&gt;"&amp;B15,'5_ADMISSIONS MODEL (calc)'!B:B,"&lt;="&amp;B15)+SUMIFS('5_ADMISSIONS MODEL (calc)'!L:L,'5_ADMISSIONS MODEL (calc)'!N:N,"&lt;="&amp;B15,'5_ADMISSIONS MODEL (calc)'!O:O,"&gt;="&amp;B15)+SUMIFS('5_ADMISSIONS MODEL (calc)'!P:P,'5_ADMISSIONS MODEL (calc)'!Q:Q,"&gt;"&amp;B15,'5_ADMISSIONS MODEL (calc)'!B:B,"&lt;="&amp;B15)</f>
        <v>21.093555888078601</v>
      </c>
      <c r="U15" s="7">
        <f>'1_MODEL INPUTS'!$E$35*(1-'1_MODEL INPUTS'!$E$37)</f>
        <v>192.39999999999995</v>
      </c>
      <c r="V15" s="23">
        <f>'1_MODEL INPUTS'!$E$36*(1-'1_MODEL INPUTS'!$E$38+'1_MODEL INPUTS'!$E$39)</f>
        <v>3018.7999999999997</v>
      </c>
      <c r="W15" s="9">
        <f t="shared" si="1"/>
        <v>185.42244150309233</v>
      </c>
      <c r="X15" s="9">
        <f t="shared" si="2"/>
        <v>2997.706444111921</v>
      </c>
    </row>
    <row r="16" spans="1:24" x14ac:dyDescent="0.45">
      <c r="B16" s="11">
        <v>10</v>
      </c>
      <c r="C16" s="90">
        <f>VLOOKUP(B16,'4_INFECTION MODEL (calc)'!G:H,2,FALSE)</f>
        <v>43915</v>
      </c>
      <c r="D16" s="58">
        <f>VLOOKUP(B16,'4_INFECTION MODEL (calc)'!C:E,3,FALSE)</f>
        <v>11.823981216821096</v>
      </c>
      <c r="E16" s="58">
        <f>D16*'1_MODEL INPUTS'!$E$18</f>
        <v>3.2109633355352711</v>
      </c>
      <c r="F16" s="59">
        <f>E16*'1_MODEL INPUTS'!$E$19</f>
        <v>2.3215264915920009</v>
      </c>
      <c r="G16" s="59">
        <f>F16*'1_MODEL INPUTS'!$E$20</f>
        <v>2.3215264915920009</v>
      </c>
      <c r="H16" s="11">
        <f>B16+'1_MODEL INPUTS'!$E$25-1</f>
        <v>23</v>
      </c>
      <c r="I16" s="59">
        <f>F16*'1_MODEL INPUTS'!$E$21</f>
        <v>0</v>
      </c>
      <c r="J16" s="11">
        <f>B16+'1_MODEL INPUTS'!$E$25-1</f>
        <v>23</v>
      </c>
      <c r="K16" s="58">
        <f>E16*'1_MODEL INPUTS'!$E$22</f>
        <v>0.88943684394327016</v>
      </c>
      <c r="L16" s="58">
        <f>K16*'1_MODEL INPUTS'!$E$23</f>
        <v>0.45361279041106778</v>
      </c>
      <c r="M16" s="58">
        <f>B16+'1_MODEL INPUTS'!$E$28</f>
        <v>11</v>
      </c>
      <c r="N16" s="58">
        <f>M16+'1_MODEL INPUTS'!$E$29</f>
        <v>26</v>
      </c>
      <c r="O16" s="58">
        <f>N16+'1_MODEL INPUTS'!$E$30-1</f>
        <v>39</v>
      </c>
      <c r="P16" s="58">
        <f>K16*'1_MODEL INPUTS'!$E$24</f>
        <v>0.43582405353220238</v>
      </c>
      <c r="Q16" s="11">
        <f>B16+'1_MODEL INPUTS'!$E$32</f>
        <v>11</v>
      </c>
      <c r="R16" s="11">
        <f>Q16+'1_MODEL INPUTS'!$E$33-1</f>
        <v>44</v>
      </c>
      <c r="S16" s="93">
        <f t="shared" si="0"/>
        <v>7.7756986846411849</v>
      </c>
      <c r="T16" s="7">
        <f>SUMIFS(G:G,H:H,"&gt;="&amp;B16,'5_ADMISSIONS MODEL (calc)'!B:B,"&lt;="&amp;B16)+SUMIFS('5_ADMISSIONS MODEL (calc)'!I:I,'5_ADMISSIONS MODEL (calc)'!J:J,"&gt;="&amp;B16,'5_ADMISSIONS MODEL (calc)'!B:B,"&lt;="&amp;B16)+SUMIFS('5_ADMISSIONS MODEL (calc)'!L:L,'5_ADMISSIONS MODEL (calc)'!M:M,"&gt;"&amp;B16,'5_ADMISSIONS MODEL (calc)'!B:B,"&lt;="&amp;B16)+SUMIFS('5_ADMISSIONS MODEL (calc)'!L:L,'5_ADMISSIONS MODEL (calc)'!N:N,"&lt;="&amp;B16,'5_ADMISSIONS MODEL (calc)'!O:O,"&gt;="&amp;B16)+SUMIFS('5_ADMISSIONS MODEL (calc)'!P:P,'5_ADMISSIONS MODEL (calc)'!Q:Q,"&gt;"&amp;B16,'5_ADMISSIONS MODEL (calc)'!B:B,"&lt;="&amp;B16)</f>
        <v>23.506379035880315</v>
      </c>
      <c r="U16" s="7">
        <f>'1_MODEL INPUTS'!$E$35*(1-'1_MODEL INPUTS'!$E$37)</f>
        <v>192.39999999999995</v>
      </c>
      <c r="V16" s="23">
        <f>'1_MODEL INPUTS'!$E$36*(1-'1_MODEL INPUTS'!$E$38+'1_MODEL INPUTS'!$E$39)</f>
        <v>3018.7999999999997</v>
      </c>
      <c r="W16" s="9">
        <f t="shared" si="1"/>
        <v>184.62430131535876</v>
      </c>
      <c r="X16" s="9">
        <f t="shared" si="2"/>
        <v>2995.2936209641193</v>
      </c>
    </row>
    <row r="17" spans="2:24" x14ac:dyDescent="0.45">
      <c r="B17" s="11">
        <v>11</v>
      </c>
      <c r="C17" s="90">
        <f>VLOOKUP(B17,'4_INFECTION MODEL (calc)'!G:H,2,FALSE)</f>
        <v>43916</v>
      </c>
      <c r="D17" s="58">
        <f>VLOOKUP(B17,'4_INFECTION MODEL (calc)'!C:E,3,FALSE)</f>
        <v>13.176487912728291</v>
      </c>
      <c r="E17" s="58">
        <f>D17*'1_MODEL INPUTS'!$E$18</f>
        <v>3.5782549720819961</v>
      </c>
      <c r="F17" s="59">
        <f>E17*'1_MODEL INPUTS'!$E$19</f>
        <v>2.587078344815283</v>
      </c>
      <c r="G17" s="59">
        <f>F17*'1_MODEL INPUTS'!$E$20</f>
        <v>2.587078344815283</v>
      </c>
      <c r="H17" s="11">
        <f>B17+'1_MODEL INPUTS'!$E$25-1</f>
        <v>24</v>
      </c>
      <c r="I17" s="59">
        <f>F17*'1_MODEL INPUTS'!$E$21</f>
        <v>0</v>
      </c>
      <c r="J17" s="11">
        <f>B17+'1_MODEL INPUTS'!$E$25-1</f>
        <v>24</v>
      </c>
      <c r="K17" s="58">
        <f>E17*'1_MODEL INPUTS'!$E$22</f>
        <v>0.99117662726671296</v>
      </c>
      <c r="L17" s="58">
        <f>K17*'1_MODEL INPUTS'!$E$23</f>
        <v>0.50550007990602364</v>
      </c>
      <c r="M17" s="58">
        <f>B17+'1_MODEL INPUTS'!$E$28</f>
        <v>12</v>
      </c>
      <c r="N17" s="58">
        <f>M17+'1_MODEL INPUTS'!$E$29</f>
        <v>27</v>
      </c>
      <c r="O17" s="58">
        <f>N17+'1_MODEL INPUTS'!$E$30-1</f>
        <v>40</v>
      </c>
      <c r="P17" s="58">
        <f>K17*'1_MODEL INPUTS'!$E$24</f>
        <v>0.48567654736068933</v>
      </c>
      <c r="Q17" s="11">
        <f>B17+'1_MODEL INPUTS'!$E$32</f>
        <v>12</v>
      </c>
      <c r="R17" s="11">
        <f>Q17+'1_MODEL INPUTS'!$E$33-1</f>
        <v>45</v>
      </c>
      <c r="S17" s="93">
        <f t="shared" si="0"/>
        <v>8.6651355285844556</v>
      </c>
      <c r="T17" s="7">
        <f>SUMIFS(G:G,H:H,"&gt;="&amp;B17,'5_ADMISSIONS MODEL (calc)'!B:B,"&lt;="&amp;B17)+SUMIFS('5_ADMISSIONS MODEL (calc)'!I:I,'5_ADMISSIONS MODEL (calc)'!J:J,"&gt;="&amp;B17,'5_ADMISSIONS MODEL (calc)'!B:B,"&lt;="&amp;B17)+SUMIFS('5_ADMISSIONS MODEL (calc)'!L:L,'5_ADMISSIONS MODEL (calc)'!M:M,"&gt;"&amp;B17,'5_ADMISSIONS MODEL (calc)'!B:B,"&lt;="&amp;B17)+SUMIFS('5_ADMISSIONS MODEL (calc)'!L:L,'5_ADMISSIONS MODEL (calc)'!N:N,"&lt;="&amp;B17,'5_ADMISSIONS MODEL (calc)'!O:O,"&gt;="&amp;B17)+SUMIFS('5_ADMISSIONS MODEL (calc)'!P:P,'5_ADMISSIONS MODEL (calc)'!Q:Q,"&gt;"&amp;B17,'5_ADMISSIONS MODEL (calc)'!B:B,"&lt;="&amp;B17)</f>
        <v>26.195197164019042</v>
      </c>
      <c r="U17" s="7">
        <f>'1_MODEL INPUTS'!$E$35*(1-'1_MODEL INPUTS'!$E$37)</f>
        <v>192.39999999999995</v>
      </c>
      <c r="V17" s="23">
        <f>'1_MODEL INPUTS'!$E$36*(1-'1_MODEL INPUTS'!$E$38+'1_MODEL INPUTS'!$E$39)</f>
        <v>3018.7999999999997</v>
      </c>
      <c r="W17" s="9">
        <f t="shared" si="1"/>
        <v>183.73486447141551</v>
      </c>
      <c r="X17" s="9">
        <f t="shared" si="2"/>
        <v>2992.6048028359805</v>
      </c>
    </row>
    <row r="18" spans="2:24" x14ac:dyDescent="0.45">
      <c r="B18" s="11">
        <v>12</v>
      </c>
      <c r="C18" s="90">
        <f>VLOOKUP(B18,'4_INFECTION MODEL (calc)'!G:H,2,FALSE)</f>
        <v>43917</v>
      </c>
      <c r="D18" s="58">
        <f>VLOOKUP(B18,'4_INFECTION MODEL (calc)'!C:E,3,FALSE)</f>
        <v>14.683703443919399</v>
      </c>
      <c r="E18" s="58">
        <f>D18*'1_MODEL INPUTS'!$E$18</f>
        <v>3.9875599025160029</v>
      </c>
      <c r="F18" s="59">
        <f>E18*'1_MODEL INPUTS'!$E$19</f>
        <v>2.8830058095190698</v>
      </c>
      <c r="G18" s="59">
        <f>F18*'1_MODEL INPUTS'!$E$20</f>
        <v>2.8830058095190698</v>
      </c>
      <c r="H18" s="11">
        <f>B18+'1_MODEL INPUTS'!$E$25-1</f>
        <v>25</v>
      </c>
      <c r="I18" s="59">
        <f>F18*'1_MODEL INPUTS'!$E$21</f>
        <v>0</v>
      </c>
      <c r="J18" s="11">
        <f>B18+'1_MODEL INPUTS'!$E$25-1</f>
        <v>25</v>
      </c>
      <c r="K18" s="58">
        <f>E18*'1_MODEL INPUTS'!$E$22</f>
        <v>1.1045540929969329</v>
      </c>
      <c r="L18" s="58">
        <f>K18*'1_MODEL INPUTS'!$E$23</f>
        <v>0.56332258742843577</v>
      </c>
      <c r="M18" s="58">
        <f>B18+'1_MODEL INPUTS'!$E$28</f>
        <v>13</v>
      </c>
      <c r="N18" s="58">
        <f>M18+'1_MODEL INPUTS'!$E$29</f>
        <v>28</v>
      </c>
      <c r="O18" s="58">
        <f>N18+'1_MODEL INPUTS'!$E$30-1</f>
        <v>41</v>
      </c>
      <c r="P18" s="58">
        <f>K18*'1_MODEL INPUTS'!$E$24</f>
        <v>0.54123150556849708</v>
      </c>
      <c r="Q18" s="11">
        <f>B18+'1_MODEL INPUTS'!$E$32</f>
        <v>13</v>
      </c>
      <c r="R18" s="11">
        <f>Q18+'1_MODEL INPUTS'!$E$33-1</f>
        <v>46</v>
      </c>
      <c r="S18" s="93">
        <f t="shared" si="0"/>
        <v>9.6563121558511682</v>
      </c>
      <c r="T18" s="7">
        <f>SUMIFS(G:G,H:H,"&gt;="&amp;B18,'5_ADMISSIONS MODEL (calc)'!B:B,"&lt;="&amp;B18)+SUMIFS('5_ADMISSIONS MODEL (calc)'!I:I,'5_ADMISSIONS MODEL (calc)'!J:J,"&gt;="&amp;B18,'5_ADMISSIONS MODEL (calc)'!B:B,"&lt;="&amp;B18)+SUMIFS('5_ADMISSIONS MODEL (calc)'!L:L,'5_ADMISSIONS MODEL (calc)'!M:M,"&gt;"&amp;B18,'5_ADMISSIONS MODEL (calc)'!B:B,"&lt;="&amp;B18)+SUMIFS('5_ADMISSIONS MODEL (calc)'!L:L,'5_ADMISSIONS MODEL (calc)'!N:N,"&lt;="&amp;B18,'5_ADMISSIONS MODEL (calc)'!O:O,"&gt;="&amp;B18)+SUMIFS('5_ADMISSIONS MODEL (calc)'!P:P,'5_ADMISSIONS MODEL (calc)'!Q:Q,"&gt;"&amp;B18,'5_ADMISSIONS MODEL (calc)'!B:B,"&lt;="&amp;B18)</f>
        <v>29.191580439268328</v>
      </c>
      <c r="U18" s="7">
        <f>'1_MODEL INPUTS'!$E$35*(1-'1_MODEL INPUTS'!$E$37)</f>
        <v>192.39999999999995</v>
      </c>
      <c r="V18" s="23">
        <f>'1_MODEL INPUTS'!$E$36*(1-'1_MODEL INPUTS'!$E$38+'1_MODEL INPUTS'!$E$39)</f>
        <v>3018.7999999999997</v>
      </c>
      <c r="W18" s="9">
        <f t="shared" si="1"/>
        <v>182.74368784414878</v>
      </c>
      <c r="X18" s="9">
        <f t="shared" si="2"/>
        <v>2989.6084195607314</v>
      </c>
    </row>
    <row r="19" spans="2:24" x14ac:dyDescent="0.45">
      <c r="B19" s="11">
        <v>13</v>
      </c>
      <c r="C19" s="90">
        <f>VLOOKUP(B19,'4_INFECTION MODEL (calc)'!G:H,2,FALSE)</f>
        <v>43918</v>
      </c>
      <c r="D19" s="58">
        <f>VLOOKUP(B19,'4_INFECTION MODEL (calc)'!C:E,3,FALSE)</f>
        <v>16.363324450113453</v>
      </c>
      <c r="E19" s="58">
        <f>D19*'1_MODEL INPUTS'!$E$18</f>
        <v>4.44368389067081</v>
      </c>
      <c r="F19" s="59">
        <f>E19*'1_MODEL INPUTS'!$E$19</f>
        <v>3.2127834529549957</v>
      </c>
      <c r="G19" s="59">
        <f>F19*'1_MODEL INPUTS'!$E$20</f>
        <v>3.2127834529549957</v>
      </c>
      <c r="H19" s="11">
        <f>B19+'1_MODEL INPUTS'!$E$25-1</f>
        <v>26</v>
      </c>
      <c r="I19" s="59">
        <f>F19*'1_MODEL INPUTS'!$E$21</f>
        <v>0</v>
      </c>
      <c r="J19" s="11">
        <f>B19+'1_MODEL INPUTS'!$E$25-1</f>
        <v>26</v>
      </c>
      <c r="K19" s="58">
        <f>E19*'1_MODEL INPUTS'!$E$22</f>
        <v>1.2309004377158146</v>
      </c>
      <c r="L19" s="58">
        <f>K19*'1_MODEL INPUTS'!$E$23</f>
        <v>0.6277592232350655</v>
      </c>
      <c r="M19" s="58">
        <f>B19+'1_MODEL INPUTS'!$E$28</f>
        <v>14</v>
      </c>
      <c r="N19" s="58">
        <f>M19+'1_MODEL INPUTS'!$E$29</f>
        <v>29</v>
      </c>
      <c r="O19" s="58">
        <f>N19+'1_MODEL INPUTS'!$E$30-1</f>
        <v>42</v>
      </c>
      <c r="P19" s="58">
        <f>K19*'1_MODEL INPUTS'!$E$24</f>
        <v>0.60314121448074909</v>
      </c>
      <c r="Q19" s="11">
        <f>B19+'1_MODEL INPUTS'!$E$32</f>
        <v>14</v>
      </c>
      <c r="R19" s="11">
        <f>Q19+'1_MODEL INPUTS'!$E$33-1</f>
        <v>47</v>
      </c>
      <c r="S19" s="93">
        <f t="shared" si="0"/>
        <v>10.760866248848101</v>
      </c>
      <c r="T19" s="7">
        <f>SUMIFS(G:G,H:H,"&gt;="&amp;B19,'5_ADMISSIONS MODEL (calc)'!B:B,"&lt;="&amp;B19)+SUMIFS('5_ADMISSIONS MODEL (calc)'!I:I,'5_ADMISSIONS MODEL (calc)'!J:J,"&gt;="&amp;B19,'5_ADMISSIONS MODEL (calc)'!B:B,"&lt;="&amp;B19)+SUMIFS('5_ADMISSIONS MODEL (calc)'!L:L,'5_ADMISSIONS MODEL (calc)'!M:M,"&gt;"&amp;B19,'5_ADMISSIONS MODEL (calc)'!B:B,"&lt;="&amp;B19)+SUMIFS('5_ADMISSIONS MODEL (calc)'!L:L,'5_ADMISSIONS MODEL (calc)'!N:N,"&lt;="&amp;B19,'5_ADMISSIONS MODEL (calc)'!O:O,"&gt;="&amp;B19)+SUMIFS('5_ADMISSIONS MODEL (calc)'!P:P,'5_ADMISSIONS MODEL (calc)'!Q:Q,"&gt;"&amp;B19,'5_ADMISSIONS MODEL (calc)'!B:B,"&lt;="&amp;B19)</f>
        <v>32.530710236942205</v>
      </c>
      <c r="U19" s="7">
        <f>'1_MODEL INPUTS'!$E$35*(1-'1_MODEL INPUTS'!$E$37)</f>
        <v>192.39999999999995</v>
      </c>
      <c r="V19" s="23">
        <f>'1_MODEL INPUTS'!$E$36*(1-'1_MODEL INPUTS'!$E$38+'1_MODEL INPUTS'!$E$39)</f>
        <v>3018.7999999999997</v>
      </c>
      <c r="W19" s="9">
        <f t="shared" si="1"/>
        <v>181.63913375115186</v>
      </c>
      <c r="X19" s="9">
        <f t="shared" si="2"/>
        <v>2986.2692897630577</v>
      </c>
    </row>
    <row r="20" spans="2:24" x14ac:dyDescent="0.45">
      <c r="B20" s="11">
        <v>14</v>
      </c>
      <c r="C20" s="90">
        <f>VLOOKUP(B20,'4_INFECTION MODEL (calc)'!G:H,2,FALSE)</f>
        <v>43919</v>
      </c>
      <c r="D20" s="58">
        <f>VLOOKUP(B20,'4_INFECTION MODEL (calc)'!C:E,3,FALSE)</f>
        <v>18.235071832001637</v>
      </c>
      <c r="E20" s="58">
        <f>D20*'1_MODEL INPUTS'!$E$18</f>
        <v>4.9519824160504813</v>
      </c>
      <c r="F20" s="59">
        <f>E20*'1_MODEL INPUTS'!$E$19</f>
        <v>3.580283286804498</v>
      </c>
      <c r="G20" s="59">
        <f>F20*'1_MODEL INPUTS'!$E$20</f>
        <v>3.580283286804498</v>
      </c>
      <c r="H20" s="11">
        <f>B20+'1_MODEL INPUTS'!$E$25-1</f>
        <v>27</v>
      </c>
      <c r="I20" s="59">
        <f>F20*'1_MODEL INPUTS'!$E$21</f>
        <v>0</v>
      </c>
      <c r="J20" s="11">
        <f>B20+'1_MODEL INPUTS'!$E$25-1</f>
        <v>27</v>
      </c>
      <c r="K20" s="58">
        <f>E20*'1_MODEL INPUTS'!$E$22</f>
        <v>1.3716991292459835</v>
      </c>
      <c r="L20" s="58">
        <f>K20*'1_MODEL INPUTS'!$E$23</f>
        <v>0.69956655591545158</v>
      </c>
      <c r="M20" s="58">
        <f>B20+'1_MODEL INPUTS'!$E$28</f>
        <v>15</v>
      </c>
      <c r="N20" s="58">
        <f>M20+'1_MODEL INPUTS'!$E$29</f>
        <v>30</v>
      </c>
      <c r="O20" s="58">
        <f>N20+'1_MODEL INPUTS'!$E$30-1</f>
        <v>43</v>
      </c>
      <c r="P20" s="58">
        <f>K20*'1_MODEL INPUTS'!$E$24</f>
        <v>0.67213257333053189</v>
      </c>
      <c r="Q20" s="11">
        <f>B20+'1_MODEL INPUTS'!$E$32</f>
        <v>15</v>
      </c>
      <c r="R20" s="11">
        <f>Q20+'1_MODEL INPUTS'!$E$33-1</f>
        <v>48</v>
      </c>
      <c r="S20" s="93">
        <f t="shared" si="0"/>
        <v>11.991766686563917</v>
      </c>
      <c r="T20" s="7">
        <f>SUMIFS(G:G,H:H,"&gt;="&amp;B20,'5_ADMISSIONS MODEL (calc)'!B:B,"&lt;="&amp;B20)+SUMIFS('5_ADMISSIONS MODEL (calc)'!I:I,'5_ADMISSIONS MODEL (calc)'!J:J,"&gt;="&amp;B20,'5_ADMISSIONS MODEL (calc)'!B:B,"&lt;="&amp;B20)+SUMIFS('5_ADMISSIONS MODEL (calc)'!L:L,'5_ADMISSIONS MODEL (calc)'!M:M,"&gt;"&amp;B20,'5_ADMISSIONS MODEL (calc)'!B:B,"&lt;="&amp;B20)+SUMIFS('5_ADMISSIONS MODEL (calc)'!L:L,'5_ADMISSIONS MODEL (calc)'!N:N,"&lt;="&amp;B20,'5_ADMISSIONS MODEL (calc)'!O:O,"&gt;="&amp;B20)+SUMIFS('5_ADMISSIONS MODEL (calc)'!P:P,'5_ADMISSIONS MODEL (calc)'!Q:Q,"&gt;"&amp;B20,'5_ADMISSIONS MODEL (calc)'!B:B,"&lt;="&amp;B20)</f>
        <v>36.251792215276872</v>
      </c>
      <c r="U20" s="7">
        <f>'1_MODEL INPUTS'!$E$35*(1-'1_MODEL INPUTS'!$E$37)</f>
        <v>192.39999999999995</v>
      </c>
      <c r="V20" s="23">
        <f>'1_MODEL INPUTS'!$E$36*(1-'1_MODEL INPUTS'!$E$38+'1_MODEL INPUTS'!$E$39)</f>
        <v>3018.7999999999997</v>
      </c>
      <c r="W20" s="9">
        <f t="shared" si="1"/>
        <v>180.40823331343603</v>
      </c>
      <c r="X20" s="9">
        <f t="shared" si="2"/>
        <v>2982.5482077847228</v>
      </c>
    </row>
    <row r="21" spans="2:24" x14ac:dyDescent="0.45">
      <c r="B21" s="11">
        <v>15</v>
      </c>
      <c r="C21" s="90">
        <f>VLOOKUP(B21,'4_INFECTION MODEL (calc)'!G:H,2,FALSE)</f>
        <v>43920</v>
      </c>
      <c r="D21" s="58">
        <f>VLOOKUP(B21,'4_INFECTION MODEL (calc)'!C:E,3,FALSE)</f>
        <v>20.320922299866453</v>
      </c>
      <c r="E21" s="58">
        <f>D21*'1_MODEL INPUTS'!$E$18</f>
        <v>5.5184235540146434</v>
      </c>
      <c r="F21" s="59">
        <f>E21*'1_MODEL INPUTS'!$E$19</f>
        <v>3.9898202295525871</v>
      </c>
      <c r="G21" s="59">
        <f>F21*'1_MODEL INPUTS'!$E$20</f>
        <v>3.9898202295525871</v>
      </c>
      <c r="H21" s="11">
        <f>B21+'1_MODEL INPUTS'!$E$25-1</f>
        <v>28</v>
      </c>
      <c r="I21" s="59">
        <f>F21*'1_MODEL INPUTS'!$E$21</f>
        <v>0</v>
      </c>
      <c r="J21" s="11">
        <f>B21+'1_MODEL INPUTS'!$E$25-1</f>
        <v>28</v>
      </c>
      <c r="K21" s="58">
        <f>E21*'1_MODEL INPUTS'!$E$22</f>
        <v>1.5286033244620563</v>
      </c>
      <c r="L21" s="58">
        <f>K21*'1_MODEL INPUTS'!$E$23</f>
        <v>0.77958769547564866</v>
      </c>
      <c r="M21" s="58">
        <f>B21+'1_MODEL INPUTS'!$E$28</f>
        <v>16</v>
      </c>
      <c r="N21" s="58">
        <f>M21+'1_MODEL INPUTS'!$E$29</f>
        <v>31</v>
      </c>
      <c r="O21" s="58">
        <f>N21+'1_MODEL INPUTS'!$E$30-1</f>
        <v>44</v>
      </c>
      <c r="P21" s="58">
        <f>K21*'1_MODEL INPUTS'!$E$24</f>
        <v>0.74901562898640761</v>
      </c>
      <c r="Q21" s="11">
        <f>B21+'1_MODEL INPUTS'!$E$32</f>
        <v>16</v>
      </c>
      <c r="R21" s="11">
        <f>Q21+'1_MODEL INPUTS'!$E$33-1</f>
        <v>49</v>
      </c>
      <c r="S21" s="93">
        <f t="shared" si="0"/>
        <v>13.363465815809899</v>
      </c>
      <c r="T21" s="7">
        <f>SUMIFS(G:G,H:H,"&gt;="&amp;B21,'5_ADMISSIONS MODEL (calc)'!B:B,"&lt;="&amp;B21)+SUMIFS('5_ADMISSIONS MODEL (calc)'!I:I,'5_ADMISSIONS MODEL (calc)'!J:J,"&gt;="&amp;B21,'5_ADMISSIONS MODEL (calc)'!B:B,"&lt;="&amp;B21)+SUMIFS('5_ADMISSIONS MODEL (calc)'!L:L,'5_ADMISSIONS MODEL (calc)'!M:M,"&gt;"&amp;B21,'5_ADMISSIONS MODEL (calc)'!B:B,"&lt;="&amp;B21)+SUMIFS('5_ADMISSIONS MODEL (calc)'!L:L,'5_ADMISSIONS MODEL (calc)'!N:N,"&lt;="&amp;B21,'5_ADMISSIONS MODEL (calc)'!O:O,"&gt;="&amp;B21)+SUMIFS('5_ADMISSIONS MODEL (calc)'!P:P,'5_ADMISSIONS MODEL (calc)'!Q:Q,"&gt;"&amp;B21,'5_ADMISSIONS MODEL (calc)'!B:B,"&lt;="&amp;B21)</f>
        <v>32.741236785500078</v>
      </c>
      <c r="U21" s="7">
        <f>'1_MODEL INPUTS'!$E$35*(1-'1_MODEL INPUTS'!$E$37)</f>
        <v>192.39999999999995</v>
      </c>
      <c r="V21" s="23">
        <f>'1_MODEL INPUTS'!$E$36*(1-'1_MODEL INPUTS'!$E$38+'1_MODEL INPUTS'!$E$39)</f>
        <v>3018.7999999999997</v>
      </c>
      <c r="W21" s="9">
        <f t="shared" si="1"/>
        <v>179.03653418419006</v>
      </c>
      <c r="X21" s="9">
        <f t="shared" si="2"/>
        <v>2986.0587632144998</v>
      </c>
    </row>
    <row r="22" spans="2:24" x14ac:dyDescent="0.45">
      <c r="B22" s="11">
        <v>16</v>
      </c>
      <c r="C22" s="90">
        <f>VLOOKUP(B22,'4_INFECTION MODEL (calc)'!G:H,2,FALSE)</f>
        <v>43921</v>
      </c>
      <c r="D22" s="58">
        <f>VLOOKUP(B22,'4_INFECTION MODEL (calc)'!C:E,3,FALSE)</f>
        <v>22.645366408292347</v>
      </c>
      <c r="E22" s="58">
        <f>D22*'1_MODEL INPUTS'!$E$18</f>
        <v>6.1496580486228094</v>
      </c>
      <c r="F22" s="59">
        <f>E22*'1_MODEL INPUTS'!$E$19</f>
        <v>4.4462027691542909</v>
      </c>
      <c r="G22" s="59">
        <f>F22*'1_MODEL INPUTS'!$E$20</f>
        <v>4.4462027691542909</v>
      </c>
      <c r="H22" s="11">
        <f>B22+'1_MODEL INPUTS'!$E$25-1</f>
        <v>29</v>
      </c>
      <c r="I22" s="59">
        <f>F22*'1_MODEL INPUTS'!$E$21</f>
        <v>0</v>
      </c>
      <c r="J22" s="11">
        <f>B22+'1_MODEL INPUTS'!$E$25-1</f>
        <v>29</v>
      </c>
      <c r="K22" s="58">
        <f>E22*'1_MODEL INPUTS'!$E$22</f>
        <v>1.7034552794685183</v>
      </c>
      <c r="L22" s="58">
        <f>K22*'1_MODEL INPUTS'!$E$23</f>
        <v>0.86876219252894438</v>
      </c>
      <c r="M22" s="58">
        <f>B22+'1_MODEL INPUTS'!$E$28</f>
        <v>17</v>
      </c>
      <c r="N22" s="58">
        <f>M22+'1_MODEL INPUTS'!$E$29</f>
        <v>32</v>
      </c>
      <c r="O22" s="58">
        <f>N22+'1_MODEL INPUTS'!$E$30-1</f>
        <v>45</v>
      </c>
      <c r="P22" s="58">
        <f>K22*'1_MODEL INPUTS'!$E$24</f>
        <v>0.83469308693957389</v>
      </c>
      <c r="Q22" s="11">
        <f>B22+'1_MODEL INPUTS'!$E$32</f>
        <v>17</v>
      </c>
      <c r="R22" s="11">
        <f>Q22+'1_MODEL INPUTS'!$E$33-1</f>
        <v>50</v>
      </c>
      <c r="S22" s="93">
        <f t="shared" si="0"/>
        <v>14.892069140271957</v>
      </c>
      <c r="T22" s="7">
        <f>SUMIFS(G:G,H:H,"&gt;="&amp;B22,'5_ADMISSIONS MODEL (calc)'!B:B,"&lt;="&amp;B22)+SUMIFS('5_ADMISSIONS MODEL (calc)'!I:I,'5_ADMISSIONS MODEL (calc)'!J:J,"&gt;="&amp;B22,'5_ADMISSIONS MODEL (calc)'!B:B,"&lt;="&amp;B22)+SUMIFS('5_ADMISSIONS MODEL (calc)'!L:L,'5_ADMISSIONS MODEL (calc)'!M:M,"&gt;"&amp;B22,'5_ADMISSIONS MODEL (calc)'!B:B,"&lt;="&amp;B22)+SUMIFS('5_ADMISSIONS MODEL (calc)'!L:L,'5_ADMISSIONS MODEL (calc)'!N:N,"&lt;="&amp;B22,'5_ADMISSIONS MODEL (calc)'!O:O,"&gt;="&amp;B22)+SUMIFS('5_ADMISSIONS MODEL (calc)'!P:P,'5_ADMISSIONS MODEL (calc)'!Q:Q,"&gt;"&amp;B22,'5_ADMISSIONS MODEL (calc)'!B:B,"&lt;="&amp;B22)</f>
        <v>35.510318557606105</v>
      </c>
      <c r="U22" s="7">
        <f>'1_MODEL INPUTS'!$E$35*(1-'1_MODEL INPUTS'!$E$37)</f>
        <v>192.39999999999995</v>
      </c>
      <c r="V22" s="23">
        <f>'1_MODEL INPUTS'!$E$36*(1-'1_MODEL INPUTS'!$E$38+'1_MODEL INPUTS'!$E$39)</f>
        <v>3018.7999999999997</v>
      </c>
      <c r="W22" s="9">
        <f t="shared" si="1"/>
        <v>177.50793085972799</v>
      </c>
      <c r="X22" s="9">
        <f t="shared" si="2"/>
        <v>2983.2896814423934</v>
      </c>
    </row>
    <row r="23" spans="2:24" x14ac:dyDescent="0.45">
      <c r="B23" s="11">
        <v>17</v>
      </c>
      <c r="C23" s="90">
        <f>VLOOKUP(B23,'4_INFECTION MODEL (calc)'!G:H,2,FALSE)</f>
        <v>43922</v>
      </c>
      <c r="D23" s="58">
        <f>VLOOKUP(B23,'4_INFECTION MODEL (calc)'!C:E,3,FALSE)</f>
        <v>25.235696106627387</v>
      </c>
      <c r="E23" s="58">
        <f>D23*'1_MODEL INPUTS'!$E$18</f>
        <v>6.853097400883394</v>
      </c>
      <c r="F23" s="59">
        <f>E23*'1_MODEL INPUTS'!$E$19</f>
        <v>4.9547894208386936</v>
      </c>
      <c r="G23" s="59">
        <f>F23*'1_MODEL INPUTS'!$E$20</f>
        <v>4.9547894208386936</v>
      </c>
      <c r="H23" s="11">
        <f>B23+'1_MODEL INPUTS'!$E$25-1</f>
        <v>30</v>
      </c>
      <c r="I23" s="59">
        <f>F23*'1_MODEL INPUTS'!$E$21</f>
        <v>0</v>
      </c>
      <c r="J23" s="11">
        <f>B23+'1_MODEL INPUTS'!$E$25-1</f>
        <v>30</v>
      </c>
      <c r="K23" s="58">
        <f>E23*'1_MODEL INPUTS'!$E$22</f>
        <v>1.8983079800447002</v>
      </c>
      <c r="L23" s="58">
        <f>K23*'1_MODEL INPUTS'!$E$23</f>
        <v>0.96813706982279712</v>
      </c>
      <c r="M23" s="58">
        <f>B23+'1_MODEL INPUTS'!$E$28</f>
        <v>18</v>
      </c>
      <c r="N23" s="58">
        <f>M23+'1_MODEL INPUTS'!$E$29</f>
        <v>33</v>
      </c>
      <c r="O23" s="58">
        <f>N23+'1_MODEL INPUTS'!$E$30-1</f>
        <v>46</v>
      </c>
      <c r="P23" s="58">
        <f>K23*'1_MODEL INPUTS'!$E$24</f>
        <v>0.93017091022190312</v>
      </c>
      <c r="Q23" s="11">
        <f>B23+'1_MODEL INPUTS'!$E$32</f>
        <v>18</v>
      </c>
      <c r="R23" s="11">
        <f>Q23+'1_MODEL INPUTS'!$E$33-1</f>
        <v>51</v>
      </c>
      <c r="S23" s="93">
        <f t="shared" si="0"/>
        <v>15.09933641828593</v>
      </c>
      <c r="T23" s="7">
        <f>SUMIFS(G:G,H:H,"&gt;="&amp;B23,'5_ADMISSIONS MODEL (calc)'!B:B,"&lt;="&amp;B23)+SUMIFS('5_ADMISSIONS MODEL (calc)'!I:I,'5_ADMISSIONS MODEL (calc)'!J:J,"&gt;="&amp;B23,'5_ADMISSIONS MODEL (calc)'!B:B,"&lt;="&amp;B23)+SUMIFS('5_ADMISSIONS MODEL (calc)'!L:L,'5_ADMISSIONS MODEL (calc)'!M:M,"&gt;"&amp;B23,'5_ADMISSIONS MODEL (calc)'!B:B,"&lt;="&amp;B23)+SUMIFS('5_ADMISSIONS MODEL (calc)'!L:L,'5_ADMISSIONS MODEL (calc)'!N:N,"&lt;="&amp;B23,'5_ADMISSIONS MODEL (calc)'!O:O,"&gt;="&amp;B23)+SUMIFS('5_ADMISSIONS MODEL (calc)'!P:P,'5_ADMISSIONS MODEL (calc)'!Q:Q,"&gt;"&amp;B23,'5_ADMISSIONS MODEL (calc)'!B:B,"&lt;="&amp;B23)</f>
        <v>41.068416227407681</v>
      </c>
      <c r="U23" s="7">
        <f>'1_MODEL INPUTS'!$E$35*(1-'1_MODEL INPUTS'!$E$37)</f>
        <v>192.39999999999995</v>
      </c>
      <c r="V23" s="23">
        <f>'1_MODEL INPUTS'!$E$36*(1-'1_MODEL INPUTS'!$E$38+'1_MODEL INPUTS'!$E$39)</f>
        <v>3018.7999999999997</v>
      </c>
      <c r="W23" s="9">
        <f t="shared" si="1"/>
        <v>177.30066358171402</v>
      </c>
      <c r="X23" s="9">
        <f t="shared" si="2"/>
        <v>2977.7315837725919</v>
      </c>
    </row>
    <row r="24" spans="2:24" x14ac:dyDescent="0.45">
      <c r="B24" s="11">
        <v>18</v>
      </c>
      <c r="C24" s="90">
        <f>VLOOKUP(B24,'4_INFECTION MODEL (calc)'!G:H,2,FALSE)</f>
        <v>43923</v>
      </c>
      <c r="D24" s="58">
        <f>VLOOKUP(B24,'4_INFECTION MODEL (calc)'!C:E,3,FALSE)</f>
        <v>28.122325181404364</v>
      </c>
      <c r="E24" s="58">
        <f>D24*'1_MODEL INPUTS'!$E$18</f>
        <v>7.6370008892628292</v>
      </c>
      <c r="F24" s="59">
        <f>E24*'1_MODEL INPUTS'!$E$19</f>
        <v>5.5215516429370251</v>
      </c>
      <c r="G24" s="59">
        <f>F24*'1_MODEL INPUTS'!$E$20</f>
        <v>5.5215516429370251</v>
      </c>
      <c r="H24" s="11">
        <f>B24+'1_MODEL INPUTS'!$E$25-1</f>
        <v>31</v>
      </c>
      <c r="I24" s="59">
        <f>F24*'1_MODEL INPUTS'!$E$21</f>
        <v>0</v>
      </c>
      <c r="J24" s="11">
        <f>B24+'1_MODEL INPUTS'!$E$25-1</f>
        <v>31</v>
      </c>
      <c r="K24" s="58">
        <f>E24*'1_MODEL INPUTS'!$E$22</f>
        <v>2.1154492463258037</v>
      </c>
      <c r="L24" s="58">
        <f>K24*'1_MODEL INPUTS'!$E$23</f>
        <v>1.0788791156261599</v>
      </c>
      <c r="M24" s="58">
        <f>B24+'1_MODEL INPUTS'!$E$28</f>
        <v>19</v>
      </c>
      <c r="N24" s="58">
        <f>M24+'1_MODEL INPUTS'!$E$29</f>
        <v>34</v>
      </c>
      <c r="O24" s="58">
        <f>N24+'1_MODEL INPUTS'!$E$30-1</f>
        <v>47</v>
      </c>
      <c r="P24" s="58">
        <f>K24*'1_MODEL INPUTS'!$E$24</f>
        <v>1.0365701306996438</v>
      </c>
      <c r="Q24" s="11">
        <f>B24+'1_MODEL INPUTS'!$E$32</f>
        <v>19</v>
      </c>
      <c r="R24" s="11">
        <f>Q24+'1_MODEL INPUTS'!$E$33-1</f>
        <v>52</v>
      </c>
      <c r="S24" s="93">
        <f t="shared" si="0"/>
        <v>16.635779641848234</v>
      </c>
      <c r="T24" s="7">
        <f>SUMIFS(G:G,H:H,"&gt;="&amp;B24,'5_ADMISSIONS MODEL (calc)'!B:B,"&lt;="&amp;B24)+SUMIFS('5_ADMISSIONS MODEL (calc)'!I:I,'5_ADMISSIONS MODEL (calc)'!J:J,"&gt;="&amp;B24,'5_ADMISSIONS MODEL (calc)'!B:B,"&lt;="&amp;B24)+SUMIFS('5_ADMISSIONS MODEL (calc)'!L:L,'5_ADMISSIONS MODEL (calc)'!M:M,"&gt;"&amp;B24,'5_ADMISSIONS MODEL (calc)'!B:B,"&lt;="&amp;B24)+SUMIFS('5_ADMISSIONS MODEL (calc)'!L:L,'5_ADMISSIONS MODEL (calc)'!N:N,"&lt;="&amp;B24,'5_ADMISSIONS MODEL (calc)'!O:O,"&gt;="&amp;B24)+SUMIFS('5_ADMISSIONS MODEL (calc)'!P:P,'5_ADMISSIONS MODEL (calc)'!Q:Q,"&gt;"&amp;B24,'5_ADMISSIONS MODEL (calc)'!B:B,"&lt;="&amp;B24)</f>
        <v>45.956819267918092</v>
      </c>
      <c r="U24" s="7">
        <f>'1_MODEL INPUTS'!$E$35*(1-'1_MODEL INPUTS'!$E$37)</f>
        <v>192.39999999999995</v>
      </c>
      <c r="V24" s="23">
        <f>'1_MODEL INPUTS'!$E$36*(1-'1_MODEL INPUTS'!$E$38+'1_MODEL INPUTS'!$E$39)</f>
        <v>3018.7999999999997</v>
      </c>
      <c r="W24" s="9">
        <f t="shared" si="1"/>
        <v>175.7642203581517</v>
      </c>
      <c r="X24" s="9">
        <f t="shared" si="2"/>
        <v>2972.8431807320817</v>
      </c>
    </row>
    <row r="25" spans="2:24" x14ac:dyDescent="0.45">
      <c r="B25" s="11">
        <v>19</v>
      </c>
      <c r="C25" s="90">
        <f>VLOOKUP(B25,'4_INFECTION MODEL (calc)'!G:H,2,FALSE)</f>
        <v>43924</v>
      </c>
      <c r="D25" s="58">
        <f>VLOOKUP(B25,'4_INFECTION MODEL (calc)'!C:E,3,FALSE)</f>
        <v>31.339146353127603</v>
      </c>
      <c r="E25" s="58">
        <f>D25*'1_MODEL INPUTS'!$E$18</f>
        <v>8.5105725441875268</v>
      </c>
      <c r="F25" s="59">
        <f>E25*'1_MODEL INPUTS'!$E$19</f>
        <v>6.1531439494475819</v>
      </c>
      <c r="G25" s="59">
        <f>F25*'1_MODEL INPUTS'!$E$20</f>
        <v>6.1531439494475819</v>
      </c>
      <c r="H25" s="11">
        <f>B25+'1_MODEL INPUTS'!$E$25-1</f>
        <v>32</v>
      </c>
      <c r="I25" s="59">
        <f>F25*'1_MODEL INPUTS'!$E$21</f>
        <v>0</v>
      </c>
      <c r="J25" s="11">
        <f>B25+'1_MODEL INPUTS'!$E$25-1</f>
        <v>32</v>
      </c>
      <c r="K25" s="58">
        <f>E25*'1_MODEL INPUTS'!$E$22</f>
        <v>2.3574285947399449</v>
      </c>
      <c r="L25" s="58">
        <f>K25*'1_MODEL INPUTS'!$E$23</f>
        <v>1.202288583317372</v>
      </c>
      <c r="M25" s="58">
        <f>B25+'1_MODEL INPUTS'!$E$28</f>
        <v>20</v>
      </c>
      <c r="N25" s="58">
        <f>M25+'1_MODEL INPUTS'!$E$29</f>
        <v>35</v>
      </c>
      <c r="O25" s="58">
        <f>N25+'1_MODEL INPUTS'!$E$30-1</f>
        <v>48</v>
      </c>
      <c r="P25" s="58">
        <f>K25*'1_MODEL INPUTS'!$E$24</f>
        <v>1.1551400114225729</v>
      </c>
      <c r="Q25" s="11">
        <f>B25+'1_MODEL INPUTS'!$E$32</f>
        <v>20</v>
      </c>
      <c r="R25" s="11">
        <f>Q25+'1_MODEL INPUTS'!$E$33-1</f>
        <v>53</v>
      </c>
      <c r="S25" s="93">
        <f t="shared" si="0"/>
        <v>18.538692285622318</v>
      </c>
      <c r="T25" s="7">
        <f>SUMIFS(G:G,H:H,"&gt;="&amp;B25,'5_ADMISSIONS MODEL (calc)'!B:B,"&lt;="&amp;B25)+SUMIFS('5_ADMISSIONS MODEL (calc)'!I:I,'5_ADMISSIONS MODEL (calc)'!J:J,"&gt;="&amp;B25,'5_ADMISSIONS MODEL (calc)'!B:B,"&lt;="&amp;B25)+SUMIFS('5_ADMISSIONS MODEL (calc)'!L:L,'5_ADMISSIONS MODEL (calc)'!M:M,"&gt;"&amp;B25,'5_ADMISSIONS MODEL (calc)'!B:B,"&lt;="&amp;B25)+SUMIFS('5_ADMISSIONS MODEL (calc)'!L:L,'5_ADMISSIONS MODEL (calc)'!N:N,"&lt;="&amp;B25,'5_ADMISSIONS MODEL (calc)'!O:O,"&gt;="&amp;B25)+SUMIFS('5_ADMISSIONS MODEL (calc)'!P:P,'5_ADMISSIONS MODEL (calc)'!Q:Q,"&gt;"&amp;B25,'5_ADMISSIONS MODEL (calc)'!B:B,"&lt;="&amp;B25)</f>
        <v>51.213670124043382</v>
      </c>
      <c r="U25" s="7">
        <f>'1_MODEL INPUTS'!$E$35*(1-'1_MODEL INPUTS'!$E$37)</f>
        <v>192.39999999999995</v>
      </c>
      <c r="V25" s="23">
        <f>'1_MODEL INPUTS'!$E$36*(1-'1_MODEL INPUTS'!$E$38+'1_MODEL INPUTS'!$E$39)</f>
        <v>3018.7999999999997</v>
      </c>
      <c r="W25" s="9">
        <f t="shared" si="1"/>
        <v>173.86130771437763</v>
      </c>
      <c r="X25" s="9">
        <f t="shared" si="2"/>
        <v>2967.5863298759564</v>
      </c>
    </row>
    <row r="26" spans="2:24" x14ac:dyDescent="0.45">
      <c r="B26" s="11">
        <v>20</v>
      </c>
      <c r="C26" s="90">
        <f>VLOOKUP(B26,'4_INFECTION MODEL (calc)'!G:H,2,FALSE)</f>
        <v>43925</v>
      </c>
      <c r="D26" s="58">
        <f>VLOOKUP(B26,'4_INFECTION MODEL (calc)'!C:E,3,FALSE)</f>
        <v>34.923929220197806</v>
      </c>
      <c r="E26" s="58">
        <f>D26*'1_MODEL INPUTS'!$E$18</f>
        <v>9.4840692151431725</v>
      </c>
      <c r="F26" s="59">
        <f>E26*'1_MODEL INPUTS'!$E$19</f>
        <v>6.8569820425485135</v>
      </c>
      <c r="G26" s="59">
        <f>F26*'1_MODEL INPUTS'!$E$20</f>
        <v>6.8569820425485135</v>
      </c>
      <c r="H26" s="11">
        <f>B26+'1_MODEL INPUTS'!$E$25-1</f>
        <v>33</v>
      </c>
      <c r="I26" s="59">
        <f>F26*'1_MODEL INPUTS'!$E$21</f>
        <v>0</v>
      </c>
      <c r="J26" s="11">
        <f>B26+'1_MODEL INPUTS'!$E$25-1</f>
        <v>33</v>
      </c>
      <c r="K26" s="58">
        <f>E26*'1_MODEL INPUTS'!$E$22</f>
        <v>2.627087172594659</v>
      </c>
      <c r="L26" s="58">
        <f>K26*'1_MODEL INPUTS'!$E$23</f>
        <v>1.339814458023276</v>
      </c>
      <c r="M26" s="58">
        <f>B26+'1_MODEL INPUTS'!$E$28</f>
        <v>21</v>
      </c>
      <c r="N26" s="58">
        <f>M26+'1_MODEL INPUTS'!$E$29</f>
        <v>36</v>
      </c>
      <c r="O26" s="58">
        <f>N26+'1_MODEL INPUTS'!$E$30-1</f>
        <v>49</v>
      </c>
      <c r="P26" s="58">
        <f>K26*'1_MODEL INPUTS'!$E$24</f>
        <v>1.2872727145713829</v>
      </c>
      <c r="Q26" s="11">
        <f>B26+'1_MODEL INPUTS'!$E$32</f>
        <v>21</v>
      </c>
      <c r="R26" s="11">
        <f>Q26+'1_MODEL INPUTS'!$E$33-1</f>
        <v>54</v>
      </c>
      <c r="S26" s="93">
        <f t="shared" si="0"/>
        <v>20.659272908162251</v>
      </c>
      <c r="T26" s="7">
        <f>SUMIFS(G:G,H:H,"&gt;="&amp;B26,'5_ADMISSIONS MODEL (calc)'!B:B,"&lt;="&amp;B26)+SUMIFS('5_ADMISSIONS MODEL (calc)'!I:I,'5_ADMISSIONS MODEL (calc)'!J:J,"&gt;="&amp;B26,'5_ADMISSIONS MODEL (calc)'!B:B,"&lt;="&amp;B26)+SUMIFS('5_ADMISSIONS MODEL (calc)'!L:L,'5_ADMISSIONS MODEL (calc)'!M:M,"&gt;"&amp;B26,'5_ADMISSIONS MODEL (calc)'!B:B,"&lt;="&amp;B26)+SUMIFS('5_ADMISSIONS MODEL (calc)'!L:L,'5_ADMISSIONS MODEL (calc)'!N:N,"&lt;="&amp;B26,'5_ADMISSIONS MODEL (calc)'!O:O,"&gt;="&amp;B26)+SUMIFS('5_ADMISSIONS MODEL (calc)'!P:P,'5_ADMISSIONS MODEL (calc)'!Q:Q,"&gt;"&amp;B26,'5_ADMISSIONS MODEL (calc)'!B:B,"&lt;="&amp;B26)</f>
        <v>57.071835025913273</v>
      </c>
      <c r="U26" s="7">
        <f>'1_MODEL INPUTS'!$E$35*(1-'1_MODEL INPUTS'!$E$37)</f>
        <v>192.39999999999995</v>
      </c>
      <c r="V26" s="23">
        <f>'1_MODEL INPUTS'!$E$36*(1-'1_MODEL INPUTS'!$E$38+'1_MODEL INPUTS'!$E$39)</f>
        <v>3018.7999999999997</v>
      </c>
      <c r="W26" s="9">
        <f t="shared" si="1"/>
        <v>171.7407270918377</v>
      </c>
      <c r="X26" s="9">
        <f t="shared" si="2"/>
        <v>2961.7281649740867</v>
      </c>
    </row>
    <row r="27" spans="2:24" x14ac:dyDescent="0.45">
      <c r="B27" s="11">
        <v>21</v>
      </c>
      <c r="C27" s="90">
        <f>VLOOKUP(B27,'4_INFECTION MODEL (calc)'!G:H,2,FALSE)</f>
        <v>43926</v>
      </c>
      <c r="D27" s="58">
        <f>VLOOKUP(B27,'4_INFECTION MODEL (calc)'!C:E,3,FALSE)</f>
        <v>38.918763722345716</v>
      </c>
      <c r="E27" s="58">
        <f>D27*'1_MODEL INPUTS'!$E$18</f>
        <v>10.568920999217376</v>
      </c>
      <c r="F27" s="59">
        <f>E27*'1_MODEL INPUTS'!$E$19</f>
        <v>7.6413298824341629</v>
      </c>
      <c r="G27" s="59">
        <f>F27*'1_MODEL INPUTS'!$E$20</f>
        <v>7.6413298824341629</v>
      </c>
      <c r="H27" s="11">
        <f>B27+'1_MODEL INPUTS'!$E$25-1</f>
        <v>34</v>
      </c>
      <c r="I27" s="59">
        <f>F27*'1_MODEL INPUTS'!$E$21</f>
        <v>0</v>
      </c>
      <c r="J27" s="11">
        <f>B27+'1_MODEL INPUTS'!$E$25-1</f>
        <v>34</v>
      </c>
      <c r="K27" s="58">
        <f>E27*'1_MODEL INPUTS'!$E$22</f>
        <v>2.9275911167832134</v>
      </c>
      <c r="L27" s="58">
        <f>K27*'1_MODEL INPUTS'!$E$23</f>
        <v>1.4930714695594389</v>
      </c>
      <c r="M27" s="58">
        <f>B27+'1_MODEL INPUTS'!$E$28</f>
        <v>22</v>
      </c>
      <c r="N27" s="58">
        <f>M27+'1_MODEL INPUTS'!$E$29</f>
        <v>37</v>
      </c>
      <c r="O27" s="58">
        <f>N27+'1_MODEL INPUTS'!$E$30-1</f>
        <v>50</v>
      </c>
      <c r="P27" s="58">
        <f>K27*'1_MODEL INPUTS'!$E$24</f>
        <v>1.4345196472237745</v>
      </c>
      <c r="Q27" s="11">
        <f>B27+'1_MODEL INPUTS'!$E$32</f>
        <v>22</v>
      </c>
      <c r="R27" s="11">
        <f>Q27+'1_MODEL INPUTS'!$E$33-1</f>
        <v>55</v>
      </c>
      <c r="S27" s="93">
        <f t="shared" si="0"/>
        <v>23.022419840526503</v>
      </c>
      <c r="T27" s="7">
        <f>SUMIFS(G:G,H:H,"&gt;="&amp;B27,'5_ADMISSIONS MODEL (calc)'!B:B,"&lt;="&amp;B27)+SUMIFS('5_ADMISSIONS MODEL (calc)'!I:I,'5_ADMISSIONS MODEL (calc)'!J:J,"&gt;="&amp;B27,'5_ADMISSIONS MODEL (calc)'!B:B,"&lt;="&amp;B27)+SUMIFS('5_ADMISSIONS MODEL (calc)'!L:L,'5_ADMISSIONS MODEL (calc)'!M:M,"&gt;"&amp;B27,'5_ADMISSIONS MODEL (calc)'!B:B,"&lt;="&amp;B27)+SUMIFS('5_ADMISSIONS MODEL (calc)'!L:L,'5_ADMISSIONS MODEL (calc)'!N:N,"&lt;="&amp;B27,'5_ADMISSIONS MODEL (calc)'!O:O,"&gt;="&amp;B27)+SUMIFS('5_ADMISSIONS MODEL (calc)'!P:P,'5_ADMISSIONS MODEL (calc)'!Q:Q,"&gt;"&amp;B27,'5_ADMISSIONS MODEL (calc)'!B:B,"&lt;="&amp;B27)</f>
        <v>63.600096328497642</v>
      </c>
      <c r="U27" s="7">
        <f>'1_MODEL INPUTS'!$E$35*(1-'1_MODEL INPUTS'!$E$37)</f>
        <v>192.39999999999995</v>
      </c>
      <c r="V27" s="23">
        <f>'1_MODEL INPUTS'!$E$36*(1-'1_MODEL INPUTS'!$E$38+'1_MODEL INPUTS'!$E$39)</f>
        <v>3018.7999999999997</v>
      </c>
      <c r="W27" s="9">
        <f t="shared" si="1"/>
        <v>169.37758015947344</v>
      </c>
      <c r="X27" s="9">
        <f t="shared" si="2"/>
        <v>2955.1999036715019</v>
      </c>
    </row>
    <row r="28" spans="2:24" x14ac:dyDescent="0.45">
      <c r="B28" s="11">
        <v>22</v>
      </c>
      <c r="C28" s="90">
        <f>VLOOKUP(B28,'4_INFECTION MODEL (calc)'!G:H,2,FALSE)</f>
        <v>43927</v>
      </c>
      <c r="D28" s="58">
        <f>VLOOKUP(B28,'4_INFECTION MODEL (calc)'!C:E,3,FALSE)</f>
        <v>43.370554330404104</v>
      </c>
      <c r="E28" s="58">
        <f>D28*'1_MODEL INPUTS'!$E$18</f>
        <v>11.777865445071196</v>
      </c>
      <c r="F28" s="59">
        <f>E28*'1_MODEL INPUTS'!$E$19</f>
        <v>8.5153967167864746</v>
      </c>
      <c r="G28" s="59">
        <f>F28*'1_MODEL INPUTS'!$E$20</f>
        <v>8.5153967167864746</v>
      </c>
      <c r="H28" s="11">
        <f>B28+'1_MODEL INPUTS'!$E$25-1</f>
        <v>35</v>
      </c>
      <c r="I28" s="59">
        <f>F28*'1_MODEL INPUTS'!$E$21</f>
        <v>0</v>
      </c>
      <c r="J28" s="11">
        <f>B28+'1_MODEL INPUTS'!$E$25-1</f>
        <v>35</v>
      </c>
      <c r="K28" s="58">
        <f>E28*'1_MODEL INPUTS'!$E$22</f>
        <v>3.2624687282847216</v>
      </c>
      <c r="L28" s="58">
        <f>K28*'1_MODEL INPUTS'!$E$23</f>
        <v>1.6638590514252081</v>
      </c>
      <c r="M28" s="58">
        <f>B28+'1_MODEL INPUTS'!$E$28</f>
        <v>23</v>
      </c>
      <c r="N28" s="58">
        <f>M28+'1_MODEL INPUTS'!$E$29</f>
        <v>38</v>
      </c>
      <c r="O28" s="58">
        <f>N28+'1_MODEL INPUTS'!$E$30-1</f>
        <v>51</v>
      </c>
      <c r="P28" s="58">
        <f>K28*'1_MODEL INPUTS'!$E$24</f>
        <v>1.5986096768595135</v>
      </c>
      <c r="Q28" s="11">
        <f>B28+'1_MODEL INPUTS'!$E$32</f>
        <v>23</v>
      </c>
      <c r="R28" s="11">
        <f>Q28+'1_MODEL INPUTS'!$E$33-1</f>
        <v>56</v>
      </c>
      <c r="S28" s="93">
        <f t="shared" si="0"/>
        <v>25.655879452759368</v>
      </c>
      <c r="T28" s="7">
        <f>SUMIFS(G:G,H:H,"&gt;="&amp;B28,'5_ADMISSIONS MODEL (calc)'!B:B,"&lt;="&amp;B28)+SUMIFS('5_ADMISSIONS MODEL (calc)'!I:I,'5_ADMISSIONS MODEL (calc)'!J:J,"&gt;="&amp;B28,'5_ADMISSIONS MODEL (calc)'!B:B,"&lt;="&amp;B28)+SUMIFS('5_ADMISSIONS MODEL (calc)'!L:L,'5_ADMISSIONS MODEL (calc)'!M:M,"&gt;"&amp;B28,'5_ADMISSIONS MODEL (calc)'!B:B,"&lt;="&amp;B28)+SUMIFS('5_ADMISSIONS MODEL (calc)'!L:L,'5_ADMISSIONS MODEL (calc)'!N:N,"&lt;="&amp;B28,'5_ADMISSIONS MODEL (calc)'!O:O,"&gt;="&amp;B28)+SUMIFS('5_ADMISSIONS MODEL (calc)'!P:P,'5_ADMISSIONS MODEL (calc)'!Q:Q,"&gt;"&amp;B28,'5_ADMISSIONS MODEL (calc)'!B:B,"&lt;="&amp;B28)</f>
        <v>70.875104176299473</v>
      </c>
      <c r="U28" s="7">
        <f>'1_MODEL INPUTS'!$E$35*(1-'1_MODEL INPUTS'!$E$37)</f>
        <v>192.39999999999995</v>
      </c>
      <c r="V28" s="23">
        <f>'1_MODEL INPUTS'!$E$36*(1-'1_MODEL INPUTS'!$E$38+'1_MODEL INPUTS'!$E$39)</f>
        <v>3018.7999999999997</v>
      </c>
      <c r="W28" s="9">
        <f t="shared" si="1"/>
        <v>166.74412054724058</v>
      </c>
      <c r="X28" s="9">
        <f t="shared" si="2"/>
        <v>2947.9248958237004</v>
      </c>
    </row>
    <row r="29" spans="2:24" x14ac:dyDescent="0.45">
      <c r="B29" s="11">
        <v>23</v>
      </c>
      <c r="C29" s="90">
        <f>VLOOKUP(B29,'4_INFECTION MODEL (calc)'!G:H,2,FALSE)</f>
        <v>43928</v>
      </c>
      <c r="D29" s="58">
        <f>VLOOKUP(B29,'4_INFECTION MODEL (calc)'!C:E,3,FALSE)</f>
        <v>48.331570764837238</v>
      </c>
      <c r="E29" s="58">
        <f>D29*'1_MODEL INPUTS'!$E$18</f>
        <v>13.125097108065619</v>
      </c>
      <c r="F29" s="59">
        <f>E29*'1_MODEL INPUTS'!$E$19</f>
        <v>9.4894452091314427</v>
      </c>
      <c r="G29" s="59">
        <f>F29*'1_MODEL INPUTS'!$E$20</f>
        <v>9.4894452091314427</v>
      </c>
      <c r="H29" s="11">
        <f>B29+'1_MODEL INPUTS'!$E$25-1</f>
        <v>36</v>
      </c>
      <c r="I29" s="59">
        <f>F29*'1_MODEL INPUTS'!$E$21</f>
        <v>0</v>
      </c>
      <c r="J29" s="11">
        <f>B29+'1_MODEL INPUTS'!$E$25-1</f>
        <v>36</v>
      </c>
      <c r="K29" s="58">
        <f>E29*'1_MODEL INPUTS'!$E$22</f>
        <v>3.6356518989341766</v>
      </c>
      <c r="L29" s="58">
        <f>K29*'1_MODEL INPUTS'!$E$23</f>
        <v>1.8541824684564301</v>
      </c>
      <c r="M29" s="58">
        <f>B29+'1_MODEL INPUTS'!$E$28</f>
        <v>24</v>
      </c>
      <c r="N29" s="58">
        <f>M29+'1_MODEL INPUTS'!$E$29</f>
        <v>39</v>
      </c>
      <c r="O29" s="58">
        <f>N29+'1_MODEL INPUTS'!$E$30-1</f>
        <v>52</v>
      </c>
      <c r="P29" s="58">
        <f>K29*'1_MODEL INPUTS'!$E$24</f>
        <v>1.7814694304777465</v>
      </c>
      <c r="Q29" s="11">
        <f>B29+'1_MODEL INPUTS'!$E$32</f>
        <v>24</v>
      </c>
      <c r="R29" s="11">
        <f>Q29+'1_MODEL INPUTS'!$E$33-1</f>
        <v>57</v>
      </c>
      <c r="S29" s="93">
        <f t="shared" si="0"/>
        <v>28.590571931793402</v>
      </c>
      <c r="T29" s="7">
        <f>SUMIFS(G:G,H:H,"&gt;="&amp;B29,'5_ADMISSIONS MODEL (calc)'!B:B,"&lt;="&amp;B29)+SUMIFS('5_ADMISSIONS MODEL (calc)'!I:I,'5_ADMISSIONS MODEL (calc)'!J:J,"&gt;="&amp;B29,'5_ADMISSIONS MODEL (calc)'!B:B,"&lt;="&amp;B29)+SUMIFS('5_ADMISSIONS MODEL (calc)'!L:L,'5_ADMISSIONS MODEL (calc)'!M:M,"&gt;"&amp;B29,'5_ADMISSIONS MODEL (calc)'!B:B,"&lt;="&amp;B29)+SUMIFS('5_ADMISSIONS MODEL (calc)'!L:L,'5_ADMISSIONS MODEL (calc)'!N:N,"&lt;="&amp;B29,'5_ADMISSIONS MODEL (calc)'!O:O,"&gt;="&amp;B29)+SUMIFS('5_ADMISSIONS MODEL (calc)'!P:P,'5_ADMISSIONS MODEL (calc)'!Q:Q,"&gt;"&amp;B29,'5_ADMISSIONS MODEL (calc)'!B:B,"&lt;="&amp;B29)</f>
        <v>78.982276474170916</v>
      </c>
      <c r="U29" s="7">
        <f>'1_MODEL INPUTS'!$E$35*(1-'1_MODEL INPUTS'!$E$37)</f>
        <v>192.39999999999995</v>
      </c>
      <c r="V29" s="23">
        <f>'1_MODEL INPUTS'!$E$36*(1-'1_MODEL INPUTS'!$E$38+'1_MODEL INPUTS'!$E$39)</f>
        <v>3018.7999999999997</v>
      </c>
      <c r="W29" s="9">
        <f t="shared" si="1"/>
        <v>163.80942806820656</v>
      </c>
      <c r="X29" s="9">
        <f t="shared" si="2"/>
        <v>2939.817723525829</v>
      </c>
    </row>
    <row r="30" spans="2:24" x14ac:dyDescent="0.45">
      <c r="B30" s="11">
        <v>24</v>
      </c>
      <c r="C30" s="90">
        <f>VLOOKUP(B30,'4_INFECTION MODEL (calc)'!G:H,2,FALSE)</f>
        <v>43929</v>
      </c>
      <c r="D30" s="58">
        <f>VLOOKUP(B30,'4_INFECTION MODEL (calc)'!C:E,3,FALSE)</f>
        <v>53.860061709169713</v>
      </c>
      <c r="E30" s="58">
        <f>D30*'1_MODEL INPUTS'!$E$18</f>
        <v>14.626434212511981</v>
      </c>
      <c r="F30" s="59">
        <f>E30*'1_MODEL INPUTS'!$E$19</f>
        <v>10.574911935646162</v>
      </c>
      <c r="G30" s="59">
        <f>F30*'1_MODEL INPUTS'!$E$20</f>
        <v>10.574911935646162</v>
      </c>
      <c r="H30" s="11">
        <f>B30+'1_MODEL INPUTS'!$E$25-1</f>
        <v>37</v>
      </c>
      <c r="I30" s="59">
        <f>F30*'1_MODEL INPUTS'!$E$21</f>
        <v>0</v>
      </c>
      <c r="J30" s="11">
        <f>B30+'1_MODEL INPUTS'!$E$25-1</f>
        <v>37</v>
      </c>
      <c r="K30" s="58">
        <f>E30*'1_MODEL INPUTS'!$E$22</f>
        <v>4.0515222768658194</v>
      </c>
      <c r="L30" s="58">
        <f>K30*'1_MODEL INPUTS'!$E$23</f>
        <v>2.066276361201568</v>
      </c>
      <c r="M30" s="58">
        <f>B30+'1_MODEL INPUTS'!$E$28</f>
        <v>25</v>
      </c>
      <c r="N30" s="58">
        <f>M30+'1_MODEL INPUTS'!$E$29</f>
        <v>40</v>
      </c>
      <c r="O30" s="58">
        <f>N30+'1_MODEL INPUTS'!$E$30-1</f>
        <v>53</v>
      </c>
      <c r="P30" s="58">
        <f>K30*'1_MODEL INPUTS'!$E$24</f>
        <v>1.9852459156642515</v>
      </c>
      <c r="Q30" s="11">
        <f>B30+'1_MODEL INPUTS'!$E$32</f>
        <v>25</v>
      </c>
      <c r="R30" s="11">
        <f>Q30+'1_MODEL INPUTS'!$E$33-1</f>
        <v>58</v>
      </c>
      <c r="S30" s="93">
        <f t="shared" si="0"/>
        <v>31.860954324024803</v>
      </c>
      <c r="T30" s="7">
        <f>SUMIFS(G:G,H:H,"&gt;="&amp;B30,'5_ADMISSIONS MODEL (calc)'!B:B,"&lt;="&amp;B30)+SUMIFS('5_ADMISSIONS MODEL (calc)'!I:I,'5_ADMISSIONS MODEL (calc)'!J:J,"&gt;="&amp;B30,'5_ADMISSIONS MODEL (calc)'!B:B,"&lt;="&amp;B30)+SUMIFS('5_ADMISSIONS MODEL (calc)'!L:L,'5_ADMISSIONS MODEL (calc)'!M:M,"&gt;"&amp;B30,'5_ADMISSIONS MODEL (calc)'!B:B,"&lt;="&amp;B30)+SUMIFS('5_ADMISSIONS MODEL (calc)'!L:L,'5_ADMISSIONS MODEL (calc)'!N:N,"&lt;="&amp;B30,'5_ADMISSIONS MODEL (calc)'!O:O,"&gt;="&amp;B30)+SUMIFS('5_ADMISSIONS MODEL (calc)'!P:P,'5_ADMISSIONS MODEL (calc)'!Q:Q,"&gt;"&amp;B30,'5_ADMISSIONS MODEL (calc)'!B:B,"&lt;="&amp;B30)</f>
        <v>88.01680180285949</v>
      </c>
      <c r="U30" s="7">
        <f>'1_MODEL INPUTS'!$E$35*(1-'1_MODEL INPUTS'!$E$37)</f>
        <v>192.39999999999995</v>
      </c>
      <c r="V30" s="23">
        <f>'1_MODEL INPUTS'!$E$36*(1-'1_MODEL INPUTS'!$E$38+'1_MODEL INPUTS'!$E$39)</f>
        <v>3018.7999999999997</v>
      </c>
      <c r="W30" s="9">
        <f t="shared" si="1"/>
        <v>160.53904567597516</v>
      </c>
      <c r="X30" s="9">
        <f t="shared" si="2"/>
        <v>2930.7831981971403</v>
      </c>
    </row>
    <row r="31" spans="2:24" x14ac:dyDescent="0.45">
      <c r="B31" s="11">
        <v>25</v>
      </c>
      <c r="C31" s="90">
        <f>VLOOKUP(B31,'4_INFECTION MODEL (calc)'!G:H,2,FALSE)</f>
        <v>43930</v>
      </c>
      <c r="D31" s="58">
        <f>VLOOKUP(B31,'4_INFECTION MODEL (calc)'!C:E,3,FALSE)</f>
        <v>60.020938724095572</v>
      </c>
      <c r="E31" s="58">
        <f>D31*'1_MODEL INPUTS'!$E$18</f>
        <v>16.299504377874392</v>
      </c>
      <c r="F31" s="59">
        <f>E31*'1_MODEL INPUTS'!$E$19</f>
        <v>11.784541665203186</v>
      </c>
      <c r="G31" s="59">
        <f>F31*'1_MODEL INPUTS'!$E$20</f>
        <v>11.784541665203186</v>
      </c>
      <c r="H31" s="11">
        <f>B31+'1_MODEL INPUTS'!$E$25-1</f>
        <v>38</v>
      </c>
      <c r="I31" s="59">
        <f>F31*'1_MODEL INPUTS'!$E$21</f>
        <v>0</v>
      </c>
      <c r="J31" s="11">
        <f>B31+'1_MODEL INPUTS'!$E$25-1</f>
        <v>38</v>
      </c>
      <c r="K31" s="58">
        <f>E31*'1_MODEL INPUTS'!$E$22</f>
        <v>4.5149627126712071</v>
      </c>
      <c r="L31" s="58">
        <f>K31*'1_MODEL INPUTS'!$E$23</f>
        <v>2.3026309834623158</v>
      </c>
      <c r="M31" s="58">
        <f>B31+'1_MODEL INPUTS'!$E$28</f>
        <v>26</v>
      </c>
      <c r="N31" s="58">
        <f>M31+'1_MODEL INPUTS'!$E$29</f>
        <v>41</v>
      </c>
      <c r="O31" s="58">
        <f>N31+'1_MODEL INPUTS'!$E$30-1</f>
        <v>54</v>
      </c>
      <c r="P31" s="58">
        <f>K31*'1_MODEL INPUTS'!$E$24</f>
        <v>2.2123317292088913</v>
      </c>
      <c r="Q31" s="11">
        <f>B31+'1_MODEL INPUTS'!$E$32</f>
        <v>26</v>
      </c>
      <c r="R31" s="11">
        <f>Q31+'1_MODEL INPUTS'!$E$33-1</f>
        <v>59</v>
      </c>
      <c r="S31" s="93">
        <f t="shared" si="0"/>
        <v>35.505425105146514</v>
      </c>
      <c r="T31" s="7">
        <f>SUMIFS(G:G,H:H,"&gt;="&amp;B31,'5_ADMISSIONS MODEL (calc)'!B:B,"&lt;="&amp;B31)+SUMIFS('5_ADMISSIONS MODEL (calc)'!I:I,'5_ADMISSIONS MODEL (calc)'!J:J,"&gt;="&amp;B31,'5_ADMISSIONS MODEL (calc)'!B:B,"&lt;="&amp;B31)+SUMIFS('5_ADMISSIONS MODEL (calc)'!L:L,'5_ADMISSIONS MODEL (calc)'!M:M,"&gt;"&amp;B31,'5_ADMISSIONS MODEL (calc)'!B:B,"&lt;="&amp;B31)+SUMIFS('5_ADMISSIONS MODEL (calc)'!L:L,'5_ADMISSIONS MODEL (calc)'!N:N,"&lt;="&amp;B31,'5_ADMISSIONS MODEL (calc)'!O:O,"&gt;="&amp;B31)+SUMIFS('5_ADMISSIONS MODEL (calc)'!P:P,'5_ADMISSIONS MODEL (calc)'!Q:Q,"&gt;"&amp;B31,'5_ADMISSIONS MODEL (calc)'!B:B,"&lt;="&amp;B31)</f>
        <v>98.084757054796881</v>
      </c>
      <c r="U31" s="7">
        <f>'1_MODEL INPUTS'!$E$35*(1-'1_MODEL INPUTS'!$E$37)</f>
        <v>192.39999999999995</v>
      </c>
      <c r="V31" s="23">
        <f>'1_MODEL INPUTS'!$E$36*(1-'1_MODEL INPUTS'!$E$38+'1_MODEL INPUTS'!$E$39)</f>
        <v>3018.7999999999997</v>
      </c>
      <c r="W31" s="9">
        <f t="shared" si="1"/>
        <v>156.89457489485343</v>
      </c>
      <c r="X31" s="9">
        <f t="shared" si="2"/>
        <v>2920.715242945203</v>
      </c>
    </row>
    <row r="32" spans="2:24" x14ac:dyDescent="0.45">
      <c r="B32" s="11">
        <v>26</v>
      </c>
      <c r="C32" s="90">
        <f>VLOOKUP(B32,'4_INFECTION MODEL (calc)'!G:H,2,FALSE)</f>
        <v>43931</v>
      </c>
      <c r="D32" s="58">
        <f>VLOOKUP(B32,'4_INFECTION MODEL (calc)'!C:E,3,FALSE)</f>
        <v>66.886538392292323</v>
      </c>
      <c r="E32" s="58">
        <f>D32*'1_MODEL INPUTS'!$E$18</f>
        <v>18.163951589586876</v>
      </c>
      <c r="F32" s="59">
        <f>E32*'1_MODEL INPUTS'!$E$19</f>
        <v>13.132536999271311</v>
      </c>
      <c r="G32" s="59">
        <f>F32*'1_MODEL INPUTS'!$E$20</f>
        <v>13.132536999271311</v>
      </c>
      <c r="H32" s="11">
        <f>B32+'1_MODEL INPUTS'!$E$25-1</f>
        <v>39</v>
      </c>
      <c r="I32" s="59">
        <f>F32*'1_MODEL INPUTS'!$E$21</f>
        <v>0</v>
      </c>
      <c r="J32" s="11">
        <f>B32+'1_MODEL INPUTS'!$E$25-1</f>
        <v>39</v>
      </c>
      <c r="K32" s="58">
        <f>E32*'1_MODEL INPUTS'!$E$22</f>
        <v>5.0314145903155651</v>
      </c>
      <c r="L32" s="58">
        <f>K32*'1_MODEL INPUTS'!$E$23</f>
        <v>2.5660214410609381</v>
      </c>
      <c r="M32" s="58">
        <f>B32+'1_MODEL INPUTS'!$E$28</f>
        <v>27</v>
      </c>
      <c r="N32" s="58">
        <f>M32+'1_MODEL INPUTS'!$E$29</f>
        <v>42</v>
      </c>
      <c r="O32" s="58">
        <f>N32+'1_MODEL INPUTS'!$E$30-1</f>
        <v>55</v>
      </c>
      <c r="P32" s="58">
        <f>K32*'1_MODEL INPUTS'!$E$24</f>
        <v>2.465393149254627</v>
      </c>
      <c r="Q32" s="11">
        <f>B32+'1_MODEL INPUTS'!$E$32</f>
        <v>27</v>
      </c>
      <c r="R32" s="11">
        <f>Q32+'1_MODEL INPUTS'!$E$33-1</f>
        <v>60</v>
      </c>
      <c r="S32" s="93">
        <f t="shared" si="0"/>
        <v>39.566775027406649</v>
      </c>
      <c r="T32" s="7">
        <f>SUMIFS(G:G,H:H,"&gt;="&amp;B32,'5_ADMISSIONS MODEL (calc)'!B:B,"&lt;="&amp;B32)+SUMIFS('5_ADMISSIONS MODEL (calc)'!I:I,'5_ADMISSIONS MODEL (calc)'!J:J,"&gt;="&amp;B32,'5_ADMISSIONS MODEL (calc)'!B:B,"&lt;="&amp;B32)+SUMIFS('5_ADMISSIONS MODEL (calc)'!L:L,'5_ADMISSIONS MODEL (calc)'!M:M,"&gt;"&amp;B32,'5_ADMISSIONS MODEL (calc)'!B:B,"&lt;="&amp;B32)+SUMIFS('5_ADMISSIONS MODEL (calc)'!L:L,'5_ADMISSIONS MODEL (calc)'!N:N,"&lt;="&amp;B32,'5_ADMISSIONS MODEL (calc)'!O:O,"&gt;="&amp;B32)+SUMIFS('5_ADMISSIONS MODEL (calc)'!P:P,'5_ADMISSIONS MODEL (calc)'!Q:Q,"&gt;"&amp;B32,'5_ADMISSIONS MODEL (calc)'!B:B,"&lt;="&amp;B32)</f>
        <v>109.30435291260456</v>
      </c>
      <c r="U32" s="7">
        <f>'1_MODEL INPUTS'!$E$35*(1-'1_MODEL INPUTS'!$E$37)</f>
        <v>192.39999999999995</v>
      </c>
      <c r="V32" s="23">
        <f>'1_MODEL INPUTS'!$E$36*(1-'1_MODEL INPUTS'!$E$38+'1_MODEL INPUTS'!$E$39)</f>
        <v>3018.7999999999997</v>
      </c>
      <c r="W32" s="9">
        <f t="shared" si="1"/>
        <v>152.83322497259331</v>
      </c>
      <c r="X32" s="9">
        <f t="shared" si="2"/>
        <v>2909.4956470873954</v>
      </c>
    </row>
    <row r="33" spans="1:24" x14ac:dyDescent="0.45">
      <c r="B33" s="11">
        <v>27</v>
      </c>
      <c r="C33" s="90">
        <f>VLOOKUP(B33,'4_INFECTION MODEL (calc)'!G:H,2,FALSE)</f>
        <v>43932</v>
      </c>
      <c r="D33" s="58">
        <f>VLOOKUP(B33,'4_INFECTION MODEL (calc)'!C:E,3,FALSE)</f>
        <v>74.537471642501828</v>
      </c>
      <c r="E33" s="58">
        <f>D33*'1_MODEL INPUTS'!$E$18</f>
        <v>20.241666844589226</v>
      </c>
      <c r="F33" s="59">
        <f>E33*'1_MODEL INPUTS'!$E$19</f>
        <v>14.63472512863801</v>
      </c>
      <c r="G33" s="59">
        <f>F33*'1_MODEL INPUTS'!$E$20</f>
        <v>14.63472512863801</v>
      </c>
      <c r="H33" s="11">
        <f>B33+'1_MODEL INPUTS'!$E$25-1</f>
        <v>40</v>
      </c>
      <c r="I33" s="59">
        <f>F33*'1_MODEL INPUTS'!$E$21</f>
        <v>0</v>
      </c>
      <c r="J33" s="11">
        <f>B33+'1_MODEL INPUTS'!$E$25-1</f>
        <v>40</v>
      </c>
      <c r="K33" s="58">
        <f>E33*'1_MODEL INPUTS'!$E$22</f>
        <v>5.6069417159512156</v>
      </c>
      <c r="L33" s="58">
        <f>K33*'1_MODEL INPUTS'!$E$23</f>
        <v>2.85954027513512</v>
      </c>
      <c r="M33" s="58">
        <f>B33+'1_MODEL INPUTS'!$E$28</f>
        <v>28</v>
      </c>
      <c r="N33" s="58">
        <f>M33+'1_MODEL INPUTS'!$E$29</f>
        <v>43</v>
      </c>
      <c r="O33" s="58">
        <f>N33+'1_MODEL INPUTS'!$E$30-1</f>
        <v>56</v>
      </c>
      <c r="P33" s="58">
        <f>K33*'1_MODEL INPUTS'!$E$24</f>
        <v>2.7474014408160956</v>
      </c>
      <c r="Q33" s="11">
        <f>B33+'1_MODEL INPUTS'!$E$32</f>
        <v>28</v>
      </c>
      <c r="R33" s="11">
        <f>Q33+'1_MODEL INPUTS'!$E$33-1</f>
        <v>61</v>
      </c>
      <c r="S33" s="93">
        <f t="shared" si="0"/>
        <v>44.092689537816184</v>
      </c>
      <c r="T33" s="7">
        <f>SUMIFS(G:G,H:H,"&gt;="&amp;B33,'5_ADMISSIONS MODEL (calc)'!B:B,"&lt;="&amp;B33)+SUMIFS('5_ADMISSIONS MODEL (calc)'!I:I,'5_ADMISSIONS MODEL (calc)'!J:J,"&gt;="&amp;B33,'5_ADMISSIONS MODEL (calc)'!B:B,"&lt;="&amp;B33)+SUMIFS('5_ADMISSIONS MODEL (calc)'!L:L,'5_ADMISSIONS MODEL (calc)'!M:M,"&gt;"&amp;B33,'5_ADMISSIONS MODEL (calc)'!B:B,"&lt;="&amp;B33)+SUMIFS('5_ADMISSIONS MODEL (calc)'!L:L,'5_ADMISSIONS MODEL (calc)'!N:N,"&lt;="&amp;B33,'5_ADMISSIONS MODEL (calc)'!O:O,"&gt;="&amp;B33)+SUMIFS('5_ADMISSIONS MODEL (calc)'!P:P,'5_ADMISSIONS MODEL (calc)'!Q:Q,"&gt;"&amp;B33,'5_ADMISSIONS MODEL (calc)'!B:B,"&lt;="&amp;B33)</f>
        <v>121.80732179382925</v>
      </c>
      <c r="U33" s="7">
        <f>'1_MODEL INPUTS'!$E$35*(1-'1_MODEL INPUTS'!$E$37)</f>
        <v>192.39999999999995</v>
      </c>
      <c r="V33" s="23">
        <f>'1_MODEL INPUTS'!$E$36*(1-'1_MODEL INPUTS'!$E$38+'1_MODEL INPUTS'!$E$39)</f>
        <v>3018.7999999999997</v>
      </c>
      <c r="W33" s="9">
        <f t="shared" si="1"/>
        <v>148.30731046218375</v>
      </c>
      <c r="X33" s="9">
        <f t="shared" si="2"/>
        <v>2896.9926782061707</v>
      </c>
    </row>
    <row r="34" spans="1:24" x14ac:dyDescent="0.45">
      <c r="B34" s="11">
        <v>28</v>
      </c>
      <c r="C34" s="90">
        <f>VLOOKUP(B34,'4_INFECTION MODEL (calc)'!G:H,2,FALSE)</f>
        <v>43933</v>
      </c>
      <c r="D34" s="58">
        <f>VLOOKUP(B34,'4_INFECTION MODEL (calc)'!C:E,3,FALSE)</f>
        <v>83.063570225021181</v>
      </c>
      <c r="E34" s="58">
        <f>D34*'1_MODEL INPUTS'!$E$18</f>
        <v>22.557045179653027</v>
      </c>
      <c r="F34" s="59">
        <f>E34*'1_MODEL INPUTS'!$E$19</f>
        <v>16.308743664889139</v>
      </c>
      <c r="G34" s="59">
        <f>F34*'1_MODEL INPUTS'!$E$20</f>
        <v>16.308743664889139</v>
      </c>
      <c r="H34" s="11">
        <f>B34+'1_MODEL INPUTS'!$E$25-1</f>
        <v>41</v>
      </c>
      <c r="I34" s="59">
        <f>F34*'1_MODEL INPUTS'!$E$21</f>
        <v>0</v>
      </c>
      <c r="J34" s="11">
        <f>B34+'1_MODEL INPUTS'!$E$25-1</f>
        <v>41</v>
      </c>
      <c r="K34" s="58">
        <f>E34*'1_MODEL INPUTS'!$E$22</f>
        <v>6.248301514763889</v>
      </c>
      <c r="L34" s="58">
        <f>K34*'1_MODEL INPUTS'!$E$23</f>
        <v>3.1866337725295835</v>
      </c>
      <c r="M34" s="58">
        <f>B34+'1_MODEL INPUTS'!$E$28</f>
        <v>29</v>
      </c>
      <c r="N34" s="58">
        <f>M34+'1_MODEL INPUTS'!$E$29</f>
        <v>44</v>
      </c>
      <c r="O34" s="58">
        <f>N34+'1_MODEL INPUTS'!$E$30-1</f>
        <v>57</v>
      </c>
      <c r="P34" s="58">
        <f>K34*'1_MODEL INPUTS'!$E$24</f>
        <v>3.0616677422343055</v>
      </c>
      <c r="Q34" s="11">
        <f>B34+'1_MODEL INPUTS'!$E$32</f>
        <v>29</v>
      </c>
      <c r="R34" s="11">
        <f>Q34+'1_MODEL INPUTS'!$E$33-1</f>
        <v>62</v>
      </c>
      <c r="S34" s="93">
        <f t="shared" si="0"/>
        <v>49.136308666338977</v>
      </c>
      <c r="T34" s="7">
        <f>SUMIFS(G:G,H:H,"&gt;="&amp;B34,'5_ADMISSIONS MODEL (calc)'!B:B,"&lt;="&amp;B34)+SUMIFS('5_ADMISSIONS MODEL (calc)'!I:I,'5_ADMISSIONS MODEL (calc)'!J:J,"&gt;="&amp;B34,'5_ADMISSIONS MODEL (calc)'!B:B,"&lt;="&amp;B34)+SUMIFS('5_ADMISSIONS MODEL (calc)'!L:L,'5_ADMISSIONS MODEL (calc)'!M:M,"&gt;"&amp;B34,'5_ADMISSIONS MODEL (calc)'!B:B,"&lt;="&amp;B34)+SUMIFS('5_ADMISSIONS MODEL (calc)'!L:L,'5_ADMISSIONS MODEL (calc)'!N:N,"&lt;="&amp;B34,'5_ADMISSIONS MODEL (calc)'!O:O,"&gt;="&amp;B34)+SUMIFS('5_ADMISSIONS MODEL (calc)'!P:P,'5_ADMISSIONS MODEL (calc)'!Q:Q,"&gt;"&amp;B34,'5_ADMISSIONS MODEL (calc)'!B:B,"&lt;="&amp;B34)</f>
        <v>135.740464558155</v>
      </c>
      <c r="U34" s="7">
        <f>'1_MODEL INPUTS'!$E$35*(1-'1_MODEL INPUTS'!$E$37)</f>
        <v>192.39999999999995</v>
      </c>
      <c r="V34" s="23">
        <f>'1_MODEL INPUTS'!$E$36*(1-'1_MODEL INPUTS'!$E$38+'1_MODEL INPUTS'!$E$39)</f>
        <v>3018.7999999999997</v>
      </c>
      <c r="W34" s="9">
        <f t="shared" si="1"/>
        <v>143.26369133366097</v>
      </c>
      <c r="X34" s="9">
        <f t="shared" si="2"/>
        <v>2883.0595354418447</v>
      </c>
    </row>
    <row r="35" spans="1:24" x14ac:dyDescent="0.45">
      <c r="B35" s="11">
        <v>29</v>
      </c>
      <c r="C35" s="90">
        <f>VLOOKUP(B35,'4_INFECTION MODEL (calc)'!G:H,2,FALSE)</f>
        <v>43934</v>
      </c>
      <c r="D35" s="58">
        <f>VLOOKUP(B35,'4_INFECTION MODEL (calc)'!C:E,3,FALSE)</f>
        <v>92.564941451446657</v>
      </c>
      <c r="E35" s="58">
        <f>D35*'1_MODEL INPUTS'!$E$18</f>
        <v>25.137272100341953</v>
      </c>
      <c r="F35" s="59">
        <f>E35*'1_MODEL INPUTS'!$E$19</f>
        <v>18.174247728547233</v>
      </c>
      <c r="G35" s="59">
        <f>F35*'1_MODEL INPUTS'!$E$20</f>
        <v>18.174247728547233</v>
      </c>
      <c r="H35" s="11">
        <f>B35+'1_MODEL INPUTS'!$E$25-1</f>
        <v>42</v>
      </c>
      <c r="I35" s="59">
        <f>F35*'1_MODEL INPUTS'!$E$21</f>
        <v>0</v>
      </c>
      <c r="J35" s="11">
        <f>B35+'1_MODEL INPUTS'!$E$25-1</f>
        <v>42</v>
      </c>
      <c r="K35" s="58">
        <f>E35*'1_MODEL INPUTS'!$E$22</f>
        <v>6.9630243717947211</v>
      </c>
      <c r="L35" s="58">
        <f>K35*'1_MODEL INPUTS'!$E$23</f>
        <v>3.5511424296153078</v>
      </c>
      <c r="M35" s="58">
        <f>B35+'1_MODEL INPUTS'!$E$28</f>
        <v>30</v>
      </c>
      <c r="N35" s="58">
        <f>M35+'1_MODEL INPUTS'!$E$29</f>
        <v>45</v>
      </c>
      <c r="O35" s="58">
        <f>N35+'1_MODEL INPUTS'!$E$30-1</f>
        <v>58</v>
      </c>
      <c r="P35" s="58">
        <f>K35*'1_MODEL INPUTS'!$E$24</f>
        <v>3.4118819421794133</v>
      </c>
      <c r="Q35" s="11">
        <f>B35+'1_MODEL INPUTS'!$E$32</f>
        <v>30</v>
      </c>
      <c r="R35" s="11">
        <f>Q35+'1_MODEL INPUTS'!$E$33-1</f>
        <v>63</v>
      </c>
      <c r="S35" s="93">
        <f t="shared" si="0"/>
        <v>54.756850957867798</v>
      </c>
      <c r="T35" s="7">
        <f>SUMIFS(G:G,H:H,"&gt;="&amp;B35,'5_ADMISSIONS MODEL (calc)'!B:B,"&lt;="&amp;B35)+SUMIFS('5_ADMISSIONS MODEL (calc)'!I:I,'5_ADMISSIONS MODEL (calc)'!J:J,"&gt;="&amp;B35,'5_ADMISSIONS MODEL (calc)'!B:B,"&lt;="&amp;B35)+SUMIFS('5_ADMISSIONS MODEL (calc)'!L:L,'5_ADMISSIONS MODEL (calc)'!M:M,"&gt;"&amp;B35,'5_ADMISSIONS MODEL (calc)'!B:B,"&lt;="&amp;B35)+SUMIFS('5_ADMISSIONS MODEL (calc)'!L:L,'5_ADMISSIONS MODEL (calc)'!N:N,"&lt;="&amp;B35,'5_ADMISSIONS MODEL (calc)'!O:O,"&gt;="&amp;B35)+SUMIFS('5_ADMISSIONS MODEL (calc)'!P:P,'5_ADMISSIONS MODEL (calc)'!Q:Q,"&gt;"&amp;B35,'5_ADMISSIONS MODEL (calc)'!B:B,"&lt;="&amp;B35)</f>
        <v>151.26737413741554</v>
      </c>
      <c r="U35" s="7">
        <f>'1_MODEL INPUTS'!$E$35*(1-'1_MODEL INPUTS'!$E$37)</f>
        <v>192.39999999999995</v>
      </c>
      <c r="V35" s="23">
        <f>'1_MODEL INPUTS'!$E$36*(1-'1_MODEL INPUTS'!$E$38+'1_MODEL INPUTS'!$E$39)</f>
        <v>3018.7999999999997</v>
      </c>
      <c r="W35" s="9">
        <f t="shared" si="1"/>
        <v>137.64314904213217</v>
      </c>
      <c r="X35" s="9">
        <f t="shared" si="2"/>
        <v>2867.5326258625842</v>
      </c>
    </row>
    <row r="36" spans="1:24" s="11" customFormat="1" x14ac:dyDescent="0.45">
      <c r="B36" s="11">
        <v>30</v>
      </c>
      <c r="C36" s="90">
        <f>VLOOKUP(B36,'4_INFECTION MODEL (calc)'!G:H,2,FALSE)</f>
        <v>43935</v>
      </c>
      <c r="D36" s="58">
        <f>VLOOKUP(B36,'4_INFECTION MODEL (calc)'!C:E,3,FALSE)</f>
        <v>103.15314358265721</v>
      </c>
      <c r="E36" s="58">
        <f>D36*'1_MODEL INPUTS'!$E$18</f>
        <v>28.012642773646697</v>
      </c>
      <c r="F36" s="59">
        <f>E36*'1_MODEL INPUTS'!$E$19</f>
        <v>20.253140725346562</v>
      </c>
      <c r="G36" s="59">
        <f>F36*'1_MODEL INPUTS'!$E$20</f>
        <v>20.253140725346562</v>
      </c>
      <c r="H36" s="11">
        <f>B36+'1_MODEL INPUTS'!$E$25-1</f>
        <v>43</v>
      </c>
      <c r="I36" s="59">
        <f>F36*'1_MODEL INPUTS'!$E$21</f>
        <v>0</v>
      </c>
      <c r="J36" s="11">
        <f>B36+'1_MODEL INPUTS'!$E$25-1</f>
        <v>43</v>
      </c>
      <c r="K36" s="58">
        <f>E36*'1_MODEL INPUTS'!$E$22</f>
        <v>7.7595020483001358</v>
      </c>
      <c r="L36" s="58">
        <f>K36*'1_MODEL INPUTS'!$E$23</f>
        <v>3.9573460446330695</v>
      </c>
      <c r="M36" s="58">
        <f>B36+'1_MODEL INPUTS'!$E$28</f>
        <v>31</v>
      </c>
      <c r="N36" s="58">
        <f>M36+'1_MODEL INPUTS'!$E$29</f>
        <v>46</v>
      </c>
      <c r="O36" s="58">
        <f>N36+'1_MODEL INPUTS'!$E$30-1</f>
        <v>59</v>
      </c>
      <c r="P36" s="58">
        <f>K36*'1_MODEL INPUTS'!$E$24</f>
        <v>3.8021560036670663</v>
      </c>
      <c r="Q36" s="11">
        <f>B36+'1_MODEL INPUTS'!$E$32</f>
        <v>31</v>
      </c>
      <c r="R36" s="11">
        <f>Q36+'1_MODEL INPUTS'!$E$33-1</f>
        <v>64</v>
      </c>
      <c r="S36" s="93">
        <f t="shared" si="0"/>
        <v>61.020308773747061</v>
      </c>
      <c r="T36" s="7">
        <f>SUMIFS(G:G,H:H,"&gt;="&amp;B36,'5_ADMISSIONS MODEL (calc)'!B:B,"&lt;="&amp;B36)+SUMIFS('5_ADMISSIONS MODEL (calc)'!I:I,'5_ADMISSIONS MODEL (calc)'!J:J,"&gt;="&amp;B36,'5_ADMISSIONS MODEL (calc)'!B:B,"&lt;="&amp;B36)+SUMIFS('5_ADMISSIONS MODEL (calc)'!L:L,'5_ADMISSIONS MODEL (calc)'!M:M,"&gt;"&amp;B36,'5_ADMISSIONS MODEL (calc)'!B:B,"&lt;="&amp;B36)+SUMIFS('5_ADMISSIONS MODEL (calc)'!L:L,'5_ADMISSIONS MODEL (calc)'!N:N,"&lt;="&amp;B36,'5_ADMISSIONS MODEL (calc)'!O:O,"&gt;="&amp;B36)+SUMIFS('5_ADMISSIONS MODEL (calc)'!P:P,'5_ADMISSIONS MODEL (calc)'!Q:Q,"&gt;"&amp;B36,'5_ADMISSIONS MODEL (calc)'!B:B,"&lt;="&amp;B36)</f>
        <v>168.57035632602867</v>
      </c>
      <c r="U36" s="7">
        <f>'1_MODEL INPUTS'!$E$35*(1-'1_MODEL INPUTS'!$E$37)</f>
        <v>192.39999999999995</v>
      </c>
      <c r="V36" s="23">
        <f>'1_MODEL INPUTS'!$E$36*(1-'1_MODEL INPUTS'!$E$38+'1_MODEL INPUTS'!$E$39)</f>
        <v>3018.7999999999997</v>
      </c>
      <c r="W36" s="9">
        <f t="shared" si="1"/>
        <v>131.37969122625287</v>
      </c>
      <c r="X36" s="9">
        <f t="shared" si="2"/>
        <v>2850.2296436739712</v>
      </c>
    </row>
    <row r="37" spans="1:24" x14ac:dyDescent="0.45">
      <c r="B37" s="11">
        <v>31</v>
      </c>
      <c r="C37" s="90">
        <f>VLOOKUP(B37,'4_INFECTION MODEL (calc)'!G:H,2,FALSE)</f>
        <v>43936</v>
      </c>
      <c r="D37" s="58">
        <f>VLOOKUP(B37,'4_INFECTION MODEL (calc)'!C:E,3,FALSE)</f>
        <v>114.95249566560369</v>
      </c>
      <c r="E37" s="58">
        <f>D37*'1_MODEL INPUTS'!$E$18</f>
        <v>31.216917732026491</v>
      </c>
      <c r="F37" s="59">
        <f>E37*'1_MODEL INPUTS'!$E$19</f>
        <v>22.569831520255153</v>
      </c>
      <c r="G37" s="59">
        <f>F37*'1_MODEL INPUTS'!$E$20</f>
        <v>22.569831520255153</v>
      </c>
      <c r="H37" s="11">
        <f>B37+'1_MODEL INPUTS'!$E$25-1</f>
        <v>44</v>
      </c>
      <c r="I37" s="59">
        <f>F37*'1_MODEL INPUTS'!$E$21</f>
        <v>0</v>
      </c>
      <c r="J37" s="11">
        <f>B37+'1_MODEL INPUTS'!$E$25-1</f>
        <v>44</v>
      </c>
      <c r="K37" s="58">
        <f>E37*'1_MODEL INPUTS'!$E$22</f>
        <v>8.6470862117713381</v>
      </c>
      <c r="L37" s="58">
        <f>K37*'1_MODEL INPUTS'!$E$23</f>
        <v>4.4100139680033825</v>
      </c>
      <c r="M37" s="58">
        <f>B37+'1_MODEL INPUTS'!$E$28</f>
        <v>32</v>
      </c>
      <c r="N37" s="58">
        <f>M37+'1_MODEL INPUTS'!$E$29</f>
        <v>47</v>
      </c>
      <c r="O37" s="58">
        <f>N37+'1_MODEL INPUTS'!$E$30-1</f>
        <v>60</v>
      </c>
      <c r="P37" s="58">
        <f>K37*'1_MODEL INPUTS'!$E$24</f>
        <v>4.2370722437679555</v>
      </c>
      <c r="Q37" s="11">
        <f>B37+'1_MODEL INPUTS'!$E$32</f>
        <v>32</v>
      </c>
      <c r="R37" s="11">
        <f>Q37+'1_MODEL INPUTS'!$E$33-1</f>
        <v>65</v>
      </c>
      <c r="S37" s="93">
        <f t="shared" si="0"/>
        <v>68.000223126571541</v>
      </c>
      <c r="T37" s="7">
        <f>SUMIFS(G:G,H:H,"&gt;="&amp;B37,'5_ADMISSIONS MODEL (calc)'!B:B,"&lt;="&amp;B37)+SUMIFS('5_ADMISSIONS MODEL (calc)'!I:I,'5_ADMISSIONS MODEL (calc)'!J:J,"&gt;="&amp;B37,'5_ADMISSIONS MODEL (calc)'!B:B,"&lt;="&amp;B37)+SUMIFS('5_ADMISSIONS MODEL (calc)'!L:L,'5_ADMISSIONS MODEL (calc)'!M:M,"&gt;"&amp;B37,'5_ADMISSIONS MODEL (calc)'!B:B,"&lt;="&amp;B37)+SUMIFS('5_ADMISSIONS MODEL (calc)'!L:L,'5_ADMISSIONS MODEL (calc)'!N:N,"&lt;="&amp;B37,'5_ADMISSIONS MODEL (calc)'!O:O,"&gt;="&amp;B37)+SUMIFS('5_ADMISSIONS MODEL (calc)'!P:P,'5_ADMISSIONS MODEL (calc)'!Q:Q,"&gt;"&amp;B37,'5_ADMISSIONS MODEL (calc)'!B:B,"&lt;="&amp;B37)</f>
        <v>186.3563822829374</v>
      </c>
      <c r="U37" s="7">
        <f>'1_MODEL INPUTS'!$E$35*(1-'1_MODEL INPUTS'!$E$37)</f>
        <v>192.39999999999995</v>
      </c>
      <c r="V37" s="23">
        <f>'1_MODEL INPUTS'!$E$36*(1-'1_MODEL INPUTS'!$E$38+'1_MODEL INPUTS'!$E$39)</f>
        <v>3018.7999999999997</v>
      </c>
      <c r="W37" s="9">
        <f t="shared" si="1"/>
        <v>124.39977687342841</v>
      </c>
      <c r="X37" s="9">
        <f t="shared" si="2"/>
        <v>2832.4436177170624</v>
      </c>
    </row>
    <row r="38" spans="1:24" x14ac:dyDescent="0.45">
      <c r="B38" s="11">
        <v>32</v>
      </c>
      <c r="C38" s="90">
        <f>VLOOKUP(B38,'4_INFECTION MODEL (calc)'!G:H,2,FALSE)</f>
        <v>43937</v>
      </c>
      <c r="D38" s="58">
        <f>VLOOKUP(B38,'4_INFECTION MODEL (calc)'!C:E,3,FALSE)</f>
        <v>128.10153719806021</v>
      </c>
      <c r="E38" s="58">
        <f>D38*'1_MODEL INPUTS'!$E$18</f>
        <v>34.787719265276863</v>
      </c>
      <c r="F38" s="59">
        <f>E38*'1_MODEL INPUTS'!$E$19</f>
        <v>25.15152102879517</v>
      </c>
      <c r="G38" s="59">
        <f>F38*'1_MODEL INPUTS'!$E$20</f>
        <v>25.15152102879517</v>
      </c>
      <c r="H38" s="11">
        <f>B38+'1_MODEL INPUTS'!$E$25-1</f>
        <v>45</v>
      </c>
      <c r="I38" s="59">
        <f>F38*'1_MODEL INPUTS'!$E$21</f>
        <v>0</v>
      </c>
      <c r="J38" s="11">
        <f>B38+'1_MODEL INPUTS'!$E$25-1</f>
        <v>45</v>
      </c>
      <c r="K38" s="58">
        <f>E38*'1_MODEL INPUTS'!$E$22</f>
        <v>9.6361982364816914</v>
      </c>
      <c r="L38" s="58">
        <f>K38*'1_MODEL INPUTS'!$E$23</f>
        <v>4.9144611006056627</v>
      </c>
      <c r="M38" s="58">
        <f>B38+'1_MODEL INPUTS'!$E$28</f>
        <v>33</v>
      </c>
      <c r="N38" s="58">
        <f>M38+'1_MODEL INPUTS'!$E$29</f>
        <v>48</v>
      </c>
      <c r="O38" s="58">
        <f>N38+'1_MODEL INPUTS'!$E$30-1</f>
        <v>61</v>
      </c>
      <c r="P38" s="58">
        <f>K38*'1_MODEL INPUTS'!$E$24</f>
        <v>4.7217371358760287</v>
      </c>
      <c r="Q38" s="11">
        <f>B38+'1_MODEL INPUTS'!$E$32</f>
        <v>33</v>
      </c>
      <c r="R38" s="11">
        <f>Q38+'1_MODEL INPUTS'!$E$33-1</f>
        <v>66</v>
      </c>
      <c r="S38" s="93">
        <f t="shared" si="0"/>
        <v>75.778547145813945</v>
      </c>
      <c r="T38" s="7">
        <f>SUMIFS(G:G,H:H,"&gt;="&amp;B38,'5_ADMISSIONS MODEL (calc)'!B:B,"&lt;="&amp;B38)+SUMIFS('5_ADMISSIONS MODEL (calc)'!I:I,'5_ADMISSIONS MODEL (calc)'!J:J,"&gt;="&amp;B38,'5_ADMISSIONS MODEL (calc)'!B:B,"&lt;="&amp;B38)+SUMIFS('5_ADMISSIONS MODEL (calc)'!L:L,'5_ADMISSIONS MODEL (calc)'!M:M,"&gt;"&amp;B38,'5_ADMISSIONS MODEL (calc)'!B:B,"&lt;="&amp;B38)+SUMIFS('5_ADMISSIONS MODEL (calc)'!L:L,'5_ADMISSIONS MODEL (calc)'!N:N,"&lt;="&amp;B38,'5_ADMISSIONS MODEL (calc)'!O:O,"&gt;="&amp;B38)+SUMIFS('5_ADMISSIONS MODEL (calc)'!P:P,'5_ADMISSIONS MODEL (calc)'!Q:Q,"&gt;"&amp;B38,'5_ADMISSIONS MODEL (calc)'!B:B,"&lt;="&amp;B38)</f>
        <v>207.48236112955246</v>
      </c>
      <c r="U38" s="7">
        <f>'1_MODEL INPUTS'!$E$35*(1-'1_MODEL INPUTS'!$E$37)</f>
        <v>192.39999999999995</v>
      </c>
      <c r="V38" s="23">
        <f>'1_MODEL INPUTS'!$E$36*(1-'1_MODEL INPUTS'!$E$38+'1_MODEL INPUTS'!$E$39)</f>
        <v>3018.7999999999997</v>
      </c>
      <c r="W38" s="9">
        <f t="shared" si="1"/>
        <v>116.621452854186</v>
      </c>
      <c r="X38" s="9">
        <f t="shared" si="2"/>
        <v>2811.3176388704474</v>
      </c>
    </row>
    <row r="39" spans="1:24" x14ac:dyDescent="0.45">
      <c r="B39" s="11">
        <v>33</v>
      </c>
      <c r="C39" s="90">
        <f>VLOOKUP(B39,'4_INFECTION MODEL (calc)'!G:H,2,FALSE)</f>
        <v>43938</v>
      </c>
      <c r="D39" s="58">
        <f>VLOOKUP(B39,'4_INFECTION MODEL (calc)'!C:E,3,FALSE)</f>
        <v>142.75465475967326</v>
      </c>
      <c r="E39" s="58">
        <f>D39*'1_MODEL INPUTS'!$E$18</f>
        <v>38.766973154372366</v>
      </c>
      <c r="F39" s="59">
        <f>E39*'1_MODEL INPUTS'!$E$19</f>
        <v>28.02852159061122</v>
      </c>
      <c r="G39" s="59">
        <f>F39*'1_MODEL INPUTS'!$E$20</f>
        <v>28.02852159061122</v>
      </c>
      <c r="H39" s="11">
        <f>B39+'1_MODEL INPUTS'!$E$25-1</f>
        <v>46</v>
      </c>
      <c r="I39" s="59">
        <f>F39*'1_MODEL INPUTS'!$E$21</f>
        <v>0</v>
      </c>
      <c r="J39" s="11">
        <f>B39+'1_MODEL INPUTS'!$E$25-1</f>
        <v>46</v>
      </c>
      <c r="K39" s="58">
        <f>E39*'1_MODEL INPUTS'!$E$22</f>
        <v>10.738451563761146</v>
      </c>
      <c r="L39" s="58">
        <f>K39*'1_MODEL INPUTS'!$E$23</f>
        <v>5.4766102975181843</v>
      </c>
      <c r="M39" s="58">
        <f>B39+'1_MODEL INPUTS'!$E$28</f>
        <v>34</v>
      </c>
      <c r="N39" s="58">
        <f>M39+'1_MODEL INPUTS'!$E$29</f>
        <v>49</v>
      </c>
      <c r="O39" s="58">
        <f>N39+'1_MODEL INPUTS'!$E$30-1</f>
        <v>62</v>
      </c>
      <c r="P39" s="58">
        <f>K39*'1_MODEL INPUTS'!$E$24</f>
        <v>5.2618412662429614</v>
      </c>
      <c r="Q39" s="11">
        <f>B39+'1_MODEL INPUTS'!$E$32</f>
        <v>34</v>
      </c>
      <c r="R39" s="11">
        <f>Q39+'1_MODEL INPUTS'!$E$33-1</f>
        <v>67</v>
      </c>
      <c r="S39" s="93">
        <f t="shared" si="0"/>
        <v>84.446608312472833</v>
      </c>
      <c r="T39" s="7">
        <f>SUMIFS(G:G,H:H,"&gt;="&amp;B39,'5_ADMISSIONS MODEL (calc)'!B:B,"&lt;="&amp;B39)+SUMIFS('5_ADMISSIONS MODEL (calc)'!I:I,'5_ADMISSIONS MODEL (calc)'!J:J,"&gt;="&amp;B39,'5_ADMISSIONS MODEL (calc)'!B:B,"&lt;="&amp;B39)+SUMIFS('5_ADMISSIONS MODEL (calc)'!L:L,'5_ADMISSIONS MODEL (calc)'!M:M,"&gt;"&amp;B39,'5_ADMISSIONS MODEL (calc)'!B:B,"&lt;="&amp;B39)+SUMIFS('5_ADMISSIONS MODEL (calc)'!L:L,'5_ADMISSIONS MODEL (calc)'!N:N,"&lt;="&amp;B39,'5_ADMISSIONS MODEL (calc)'!O:O,"&gt;="&amp;B39)+SUMIFS('5_ADMISSIONS MODEL (calc)'!P:P,'5_ADMISSIONS MODEL (calc)'!Q:Q,"&gt;"&amp;B39,'5_ADMISSIONS MODEL (calc)'!B:B,"&lt;="&amp;B39)</f>
        <v>231.21559256526663</v>
      </c>
      <c r="U39" s="7">
        <f>'1_MODEL INPUTS'!$E$35*(1-'1_MODEL INPUTS'!$E$37)</f>
        <v>192.39999999999995</v>
      </c>
      <c r="V39" s="23">
        <f>'1_MODEL INPUTS'!$E$36*(1-'1_MODEL INPUTS'!$E$38+'1_MODEL INPUTS'!$E$39)</f>
        <v>3018.7999999999997</v>
      </c>
      <c r="W39" s="9">
        <f t="shared" si="1"/>
        <v>107.95339168752712</v>
      </c>
      <c r="X39" s="9">
        <f t="shared" si="2"/>
        <v>2787.5844074347333</v>
      </c>
    </row>
    <row r="40" spans="1:24" x14ac:dyDescent="0.45">
      <c r="B40" s="11">
        <v>34</v>
      </c>
      <c r="C40" s="90">
        <f>VLOOKUP(B40,'4_INFECTION MODEL (calc)'!G:H,2,FALSE)</f>
        <v>43939</v>
      </c>
      <c r="D40" s="58">
        <f>VLOOKUP(B40,'4_INFECTION MODEL (calc)'!C:E,3,FALSE)</f>
        <v>159.08389470803331</v>
      </c>
      <c r="E40" s="58">
        <f>D40*'1_MODEL INPUTS'!$E$18</f>
        <v>43.201400933803377</v>
      </c>
      <c r="F40" s="59">
        <f>E40*'1_MODEL INPUTS'!$E$19</f>
        <v>31.234612875139842</v>
      </c>
      <c r="G40" s="59">
        <f>F40*'1_MODEL INPUTS'!$E$20</f>
        <v>31.234612875139842</v>
      </c>
      <c r="H40" s="11">
        <f>B40+'1_MODEL INPUTS'!$E$25-1</f>
        <v>47</v>
      </c>
      <c r="I40" s="59">
        <f>F40*'1_MODEL INPUTS'!$E$21</f>
        <v>0</v>
      </c>
      <c r="J40" s="11">
        <f>B40+'1_MODEL INPUTS'!$E$25-1</f>
        <v>47</v>
      </c>
      <c r="K40" s="58">
        <f>E40*'1_MODEL INPUTS'!$E$22</f>
        <v>11.966788058663537</v>
      </c>
      <c r="L40" s="58">
        <f>K40*'1_MODEL INPUTS'!$E$23</f>
        <v>6.103061909918404</v>
      </c>
      <c r="M40" s="58">
        <f>B40+'1_MODEL INPUTS'!$E$28</f>
        <v>35</v>
      </c>
      <c r="N40" s="58">
        <f>M40+'1_MODEL INPUTS'!$E$29</f>
        <v>50</v>
      </c>
      <c r="O40" s="58">
        <f>N40+'1_MODEL INPUTS'!$E$30-1</f>
        <v>63</v>
      </c>
      <c r="P40" s="58">
        <f>K40*'1_MODEL INPUTS'!$E$24</f>
        <v>5.8637261487451333</v>
      </c>
      <c r="Q40" s="11">
        <f>B40+'1_MODEL INPUTS'!$E$32</f>
        <v>35</v>
      </c>
      <c r="R40" s="11">
        <f>Q40+'1_MODEL INPUTS'!$E$33-1</f>
        <v>68</v>
      </c>
      <c r="S40" s="93">
        <f t="shared" si="0"/>
        <v>94.106180760607813</v>
      </c>
      <c r="T40" s="7">
        <f>SUMIFS(G:G,H:H,"&gt;="&amp;B40,'5_ADMISSIONS MODEL (calc)'!B:B,"&lt;="&amp;B40)+SUMIFS('5_ADMISSIONS MODEL (calc)'!I:I,'5_ADMISSIONS MODEL (calc)'!J:J,"&gt;="&amp;B40,'5_ADMISSIONS MODEL (calc)'!B:B,"&lt;="&amp;B40)+SUMIFS('5_ADMISSIONS MODEL (calc)'!L:L,'5_ADMISSIONS MODEL (calc)'!M:M,"&gt;"&amp;B40,'5_ADMISSIONS MODEL (calc)'!B:B,"&lt;="&amp;B40)+SUMIFS('5_ADMISSIONS MODEL (calc)'!L:L,'5_ADMISSIONS MODEL (calc)'!N:N,"&lt;="&amp;B40,'5_ADMISSIONS MODEL (calc)'!O:O,"&gt;="&amp;B40)+SUMIFS('5_ADMISSIONS MODEL (calc)'!P:P,'5_ADMISSIONS MODEL (calc)'!Q:Q,"&gt;"&amp;B40,'5_ADMISSIONS MODEL (calc)'!B:B,"&lt;="&amp;B40)</f>
        <v>257.66359103618652</v>
      </c>
      <c r="U40" s="7">
        <f>'1_MODEL INPUTS'!$E$35*(1-'1_MODEL INPUTS'!$E$37)</f>
        <v>192.39999999999995</v>
      </c>
      <c r="V40" s="23">
        <f>'1_MODEL INPUTS'!$E$36*(1-'1_MODEL INPUTS'!$E$38+'1_MODEL INPUTS'!$E$39)</f>
        <v>3018.7999999999997</v>
      </c>
      <c r="W40" s="9">
        <f t="shared" si="1"/>
        <v>98.293819239392136</v>
      </c>
      <c r="X40" s="9">
        <f t="shared" si="2"/>
        <v>2761.1364089638132</v>
      </c>
    </row>
    <row r="41" spans="1:24" x14ac:dyDescent="0.45">
      <c r="B41" s="11">
        <v>35</v>
      </c>
      <c r="C41" s="90">
        <f>VLOOKUP(B41,'4_INFECTION MODEL (calc)'!G:H,2,FALSE)</f>
        <v>43940</v>
      </c>
      <c r="D41" s="58">
        <f>VLOOKUP(B41,'4_INFECTION MODEL (calc)'!C:E,3,FALSE)</f>
        <v>177.28098322315327</v>
      </c>
      <c r="E41" s="58">
        <f>D41*'1_MODEL INPUTS'!$E$18</f>
        <v>48.143068462200318</v>
      </c>
      <c r="F41" s="59">
        <f>E41*'1_MODEL INPUTS'!$E$19</f>
        <v>34.807438498170832</v>
      </c>
      <c r="G41" s="59">
        <f>F41*'1_MODEL INPUTS'!$E$20</f>
        <v>34.807438498170832</v>
      </c>
      <c r="H41" s="11">
        <f>B41+'1_MODEL INPUTS'!$E$25-1</f>
        <v>48</v>
      </c>
      <c r="I41" s="59">
        <f>F41*'1_MODEL INPUTS'!$E$21</f>
        <v>0</v>
      </c>
      <c r="J41" s="11">
        <f>B41+'1_MODEL INPUTS'!$E$25-1</f>
        <v>48</v>
      </c>
      <c r="K41" s="58">
        <f>E41*'1_MODEL INPUTS'!$E$22</f>
        <v>13.33562996402949</v>
      </c>
      <c r="L41" s="58">
        <f>K41*'1_MODEL INPUTS'!$E$23</f>
        <v>6.8011712816550398</v>
      </c>
      <c r="M41" s="58">
        <f>B41+'1_MODEL INPUTS'!$E$28</f>
        <v>36</v>
      </c>
      <c r="N41" s="58">
        <f>M41+'1_MODEL INPUTS'!$E$29</f>
        <v>51</v>
      </c>
      <c r="O41" s="58">
        <f>N41+'1_MODEL INPUTS'!$E$30-1</f>
        <v>64</v>
      </c>
      <c r="P41" s="58">
        <f>K41*'1_MODEL INPUTS'!$E$24</f>
        <v>6.5344586823744502</v>
      </c>
      <c r="Q41" s="11">
        <f>B41+'1_MODEL INPUTS'!$E$32</f>
        <v>36</v>
      </c>
      <c r="R41" s="11">
        <f>Q41+'1_MODEL INPUTS'!$E$33-1</f>
        <v>69</v>
      </c>
      <c r="S41" s="93">
        <f t="shared" si="0"/>
        <v>104.87068023595398</v>
      </c>
      <c r="T41" s="7">
        <f>SUMIFS(G:G,H:H,"&gt;="&amp;B41,'5_ADMISSIONS MODEL (calc)'!B:B,"&lt;="&amp;B41)+SUMIFS('5_ADMISSIONS MODEL (calc)'!I:I,'5_ADMISSIONS MODEL (calc)'!J:J,"&gt;="&amp;B41,'5_ADMISSIONS MODEL (calc)'!B:B,"&lt;="&amp;B41)+SUMIFS('5_ADMISSIONS MODEL (calc)'!L:L,'5_ADMISSIONS MODEL (calc)'!M:M,"&gt;"&amp;B41,'5_ADMISSIONS MODEL (calc)'!B:B,"&lt;="&amp;B41)+SUMIFS('5_ADMISSIONS MODEL (calc)'!L:L,'5_ADMISSIONS MODEL (calc)'!N:N,"&lt;="&amp;B41,'5_ADMISSIONS MODEL (calc)'!O:O,"&gt;="&amp;B41)+SUMIFS('5_ADMISSIONS MODEL (calc)'!P:P,'5_ADMISSIONS MODEL (calc)'!Q:Q,"&gt;"&amp;B41,'5_ADMISSIONS MODEL (calc)'!B:B,"&lt;="&amp;B41)</f>
        <v>287.13688990037616</v>
      </c>
      <c r="U41" s="7">
        <f>'1_MODEL INPUTS'!$E$35*(1-'1_MODEL INPUTS'!$E$37)</f>
        <v>192.39999999999995</v>
      </c>
      <c r="V41" s="23">
        <f>'1_MODEL INPUTS'!$E$36*(1-'1_MODEL INPUTS'!$E$38+'1_MODEL INPUTS'!$E$39)</f>
        <v>3018.7999999999997</v>
      </c>
      <c r="W41" s="9">
        <f t="shared" si="1"/>
        <v>87.529319764045965</v>
      </c>
      <c r="X41" s="9">
        <f t="shared" si="2"/>
        <v>2731.6631100996237</v>
      </c>
    </row>
    <row r="42" spans="1:24" x14ac:dyDescent="0.45">
      <c r="B42" s="11">
        <v>36</v>
      </c>
      <c r="C42" s="90">
        <f>VLOOKUP(B42,'4_INFECTION MODEL (calc)'!G:H,2,FALSE)</f>
        <v>43941</v>
      </c>
      <c r="D42" s="58">
        <f>VLOOKUP(B42,'4_INFECTION MODEL (calc)'!C:E,3,FALSE)</f>
        <v>197.55957741824659</v>
      </c>
      <c r="E42" s="58">
        <f>D42*'1_MODEL INPUTS'!$E$18</f>
        <v>53.649997242162392</v>
      </c>
      <c r="F42" s="59">
        <f>E42*'1_MODEL INPUTS'!$E$19</f>
        <v>38.788948006083409</v>
      </c>
      <c r="G42" s="59">
        <f>F42*'1_MODEL INPUTS'!$E$20</f>
        <v>38.788948006083409</v>
      </c>
      <c r="H42" s="11">
        <f>B42+'1_MODEL INPUTS'!$E$25-1</f>
        <v>49</v>
      </c>
      <c r="I42" s="59">
        <f>F42*'1_MODEL INPUTS'!$E$21</f>
        <v>0</v>
      </c>
      <c r="J42" s="11">
        <f>B42+'1_MODEL INPUTS'!$E$25-1</f>
        <v>49</v>
      </c>
      <c r="K42" s="58">
        <f>E42*'1_MODEL INPUTS'!$E$22</f>
        <v>14.861049236078983</v>
      </c>
      <c r="L42" s="58">
        <f>K42*'1_MODEL INPUTS'!$E$23</f>
        <v>7.5791351104002818</v>
      </c>
      <c r="M42" s="58">
        <f>B42+'1_MODEL INPUTS'!$E$28</f>
        <v>37</v>
      </c>
      <c r="N42" s="58">
        <f>M42+'1_MODEL INPUTS'!$E$29</f>
        <v>52</v>
      </c>
      <c r="O42" s="58">
        <f>N42+'1_MODEL INPUTS'!$E$30-1</f>
        <v>65</v>
      </c>
      <c r="P42" s="58">
        <f>K42*'1_MODEL INPUTS'!$E$24</f>
        <v>7.2819141256787017</v>
      </c>
      <c r="Q42" s="11">
        <f>B42+'1_MODEL INPUTS'!$E$32</f>
        <v>37</v>
      </c>
      <c r="R42" s="11">
        <f>Q42+'1_MODEL INPUTS'!$E$33-1</f>
        <v>70</v>
      </c>
      <c r="S42" s="93">
        <f t="shared" si="0"/>
        <v>115.42898177977837</v>
      </c>
      <c r="T42" s="7">
        <f>SUMIFS(G:G,H:H,"&gt;="&amp;B42,'5_ADMISSIONS MODEL (calc)'!B:B,"&lt;="&amp;B42)+SUMIFS('5_ADMISSIONS MODEL (calc)'!I:I,'5_ADMISSIONS MODEL (calc)'!J:J,"&gt;="&amp;B42,'5_ADMISSIONS MODEL (calc)'!B:B,"&lt;="&amp;B42)+SUMIFS('5_ADMISSIONS MODEL (calc)'!L:L,'5_ADMISSIONS MODEL (calc)'!M:M,"&gt;"&amp;B42,'5_ADMISSIONS MODEL (calc)'!B:B,"&lt;="&amp;B42)+SUMIFS('5_ADMISSIONS MODEL (calc)'!L:L,'5_ADMISSIONS MODEL (calc)'!N:N,"&lt;="&amp;B42,'5_ADMISSIONS MODEL (calc)'!O:O,"&gt;="&amp;B42)+SUMIFS('5_ADMISSIONS MODEL (calc)'!P:P,'5_ADMISSIONS MODEL (calc)'!Q:Q,"&gt;"&amp;B42,'5_ADMISSIONS MODEL (calc)'!B:B,"&lt;="&amp;B42)</f>
        <v>319.98154341519546</v>
      </c>
      <c r="U42" s="7">
        <f>'1_MODEL INPUTS'!$E$35*(1-'1_MODEL INPUTS'!$E$37)</f>
        <v>192.39999999999995</v>
      </c>
      <c r="V42" s="23">
        <f>'1_MODEL INPUTS'!$E$36*(1-'1_MODEL INPUTS'!$E$38+'1_MODEL INPUTS'!$E$39)</f>
        <v>3018.7999999999997</v>
      </c>
      <c r="W42" s="9">
        <f t="shared" si="1"/>
        <v>76.97101822022158</v>
      </c>
      <c r="X42" s="9">
        <f t="shared" si="2"/>
        <v>2698.8184565848042</v>
      </c>
    </row>
    <row r="43" spans="1:24" x14ac:dyDescent="0.45">
      <c r="B43" s="11">
        <v>37</v>
      </c>
      <c r="C43" s="90">
        <f>VLOOKUP(B43,'4_INFECTION MODEL (calc)'!G:H,2,FALSE)</f>
        <v>43942</v>
      </c>
      <c r="D43" s="58">
        <f>VLOOKUP(B43,'4_INFECTION MODEL (calc)'!C:E,3,FALSE)</f>
        <v>220.15777394774091</v>
      </c>
      <c r="E43" s="58">
        <f>D43*'1_MODEL INPUTS'!$E$18</f>
        <v>59.786845666971971</v>
      </c>
      <c r="F43" s="59">
        <f>E43*'1_MODEL INPUTS'!$E$19</f>
        <v>43.225889417220735</v>
      </c>
      <c r="G43" s="59">
        <f>F43*'1_MODEL INPUTS'!$E$20</f>
        <v>43.225889417220735</v>
      </c>
      <c r="H43" s="11">
        <f>B43+'1_MODEL INPUTS'!$E$25-1</f>
        <v>50</v>
      </c>
      <c r="I43" s="59">
        <f>F43*'1_MODEL INPUTS'!$E$21</f>
        <v>0</v>
      </c>
      <c r="J43" s="11">
        <f>B43+'1_MODEL INPUTS'!$E$25-1</f>
        <v>50</v>
      </c>
      <c r="K43" s="58">
        <f>E43*'1_MODEL INPUTS'!$E$22</f>
        <v>16.560956249751236</v>
      </c>
      <c r="L43" s="58">
        <f>K43*'1_MODEL INPUTS'!$E$23</f>
        <v>8.4460876873731312</v>
      </c>
      <c r="M43" s="58">
        <f>B43+'1_MODEL INPUTS'!$E$28</f>
        <v>38</v>
      </c>
      <c r="N43" s="58">
        <f>M43+'1_MODEL INPUTS'!$E$29</f>
        <v>53</v>
      </c>
      <c r="O43" s="58">
        <f>N43+'1_MODEL INPUTS'!$E$30-1</f>
        <v>66</v>
      </c>
      <c r="P43" s="58">
        <f>K43*'1_MODEL INPUTS'!$E$24</f>
        <v>8.1148685623781045</v>
      </c>
      <c r="Q43" s="11">
        <f>B43+'1_MODEL INPUTS'!$E$32</f>
        <v>38</v>
      </c>
      <c r="R43" s="11">
        <f>Q43+'1_MODEL INPUTS'!$E$33-1</f>
        <v>71</v>
      </c>
      <c r="S43" s="93">
        <f t="shared" si="0"/>
        <v>128.44928556457953</v>
      </c>
      <c r="T43" s="7">
        <f>SUMIFS(G:G,H:H,"&gt;="&amp;B43,'5_ADMISSIONS MODEL (calc)'!B:B,"&lt;="&amp;B43)+SUMIFS('5_ADMISSIONS MODEL (calc)'!I:I,'5_ADMISSIONS MODEL (calc)'!J:J,"&gt;="&amp;B43,'5_ADMISSIONS MODEL (calc)'!B:B,"&lt;="&amp;B43)+SUMIFS('5_ADMISSIONS MODEL (calc)'!L:L,'5_ADMISSIONS MODEL (calc)'!M:M,"&gt;"&amp;B43,'5_ADMISSIONS MODEL (calc)'!B:B,"&lt;="&amp;B43)+SUMIFS('5_ADMISSIONS MODEL (calc)'!L:L,'5_ADMISSIONS MODEL (calc)'!N:N,"&lt;="&amp;B43,'5_ADMISSIONS MODEL (calc)'!O:O,"&gt;="&amp;B43)+SUMIFS('5_ADMISSIONS MODEL (calc)'!P:P,'5_ADMISSIONS MODEL (calc)'!Q:Q,"&gt;"&amp;B43,'5_ADMISSIONS MODEL (calc)'!B:B,"&lt;="&amp;B43)</f>
        <v>356.58318985726572</v>
      </c>
      <c r="U43" s="7">
        <f>'1_MODEL INPUTS'!$E$35*(1-'1_MODEL INPUTS'!$E$37)</f>
        <v>192.39999999999995</v>
      </c>
      <c r="V43" s="23">
        <f>'1_MODEL INPUTS'!$E$36*(1-'1_MODEL INPUTS'!$E$38+'1_MODEL INPUTS'!$E$39)</f>
        <v>3018.7999999999997</v>
      </c>
      <c r="W43" s="9">
        <f t="shared" si="1"/>
        <v>63.950714435420423</v>
      </c>
      <c r="X43" s="9">
        <f t="shared" si="2"/>
        <v>2662.2168101427342</v>
      </c>
    </row>
    <row r="44" spans="1:24" x14ac:dyDescent="0.45">
      <c r="B44" s="11">
        <v>38</v>
      </c>
      <c r="C44" s="90">
        <f>VLOOKUP(B44,'4_INFECTION MODEL (calc)'!G:H,2,FALSE)</f>
        <v>43943</v>
      </c>
      <c r="D44" s="58">
        <f>VLOOKUP(B44,'4_INFECTION MODEL (calc)'!C:E,3,FALSE)</f>
        <v>245.34090456678632</v>
      </c>
      <c r="E44" s="58">
        <f>D44*'1_MODEL INPUTS'!$E$18</f>
        <v>66.625668192900378</v>
      </c>
      <c r="F44" s="59">
        <f>E44*'1_MODEL INPUTS'!$E$19</f>
        <v>48.170358103466974</v>
      </c>
      <c r="G44" s="59">
        <f>F44*'1_MODEL INPUTS'!$E$20</f>
        <v>48.170358103466974</v>
      </c>
      <c r="H44" s="11">
        <f>B44+'1_MODEL INPUTS'!$E$25-1</f>
        <v>51</v>
      </c>
      <c r="I44" s="59">
        <f>F44*'1_MODEL INPUTS'!$E$21</f>
        <v>0</v>
      </c>
      <c r="J44" s="11">
        <f>B44+'1_MODEL INPUTS'!$E$25-1</f>
        <v>51</v>
      </c>
      <c r="K44" s="58">
        <f>E44*'1_MODEL INPUTS'!$E$22</f>
        <v>18.455310089433407</v>
      </c>
      <c r="L44" s="58">
        <f>K44*'1_MODEL INPUTS'!$E$23</f>
        <v>9.4122081456110376</v>
      </c>
      <c r="M44" s="58">
        <f>B44+'1_MODEL INPUTS'!$E$28</f>
        <v>39</v>
      </c>
      <c r="N44" s="58">
        <f>M44+'1_MODEL INPUTS'!$E$29</f>
        <v>54</v>
      </c>
      <c r="O44" s="58">
        <f>N44+'1_MODEL INPUTS'!$E$30-1</f>
        <v>67</v>
      </c>
      <c r="P44" s="58">
        <f>K44*'1_MODEL INPUTS'!$E$24</f>
        <v>9.0431019438223696</v>
      </c>
      <c r="Q44" s="11">
        <f>B44+'1_MODEL INPUTS'!$E$32</f>
        <v>39</v>
      </c>
      <c r="R44" s="11">
        <f>Q44+'1_MODEL INPUTS'!$E$33-1</f>
        <v>72</v>
      </c>
      <c r="S44" s="93">
        <f t="shared" si="0"/>
        <v>143.14218092908135</v>
      </c>
      <c r="T44" s="7">
        <f>SUMIFS(G:G,H:H,"&gt;="&amp;B44,'5_ADMISSIONS MODEL (calc)'!B:B,"&lt;="&amp;B44)+SUMIFS('5_ADMISSIONS MODEL (calc)'!I:I,'5_ADMISSIONS MODEL (calc)'!J:J,"&gt;="&amp;B44,'5_ADMISSIONS MODEL (calc)'!B:B,"&lt;="&amp;B44)+SUMIFS('5_ADMISSIONS MODEL (calc)'!L:L,'5_ADMISSIONS MODEL (calc)'!M:M,"&gt;"&amp;B44,'5_ADMISSIONS MODEL (calc)'!B:B,"&lt;="&amp;B44)+SUMIFS('5_ADMISSIONS MODEL (calc)'!L:L,'5_ADMISSIONS MODEL (calc)'!N:N,"&lt;="&amp;B44,'5_ADMISSIONS MODEL (calc)'!O:O,"&gt;="&amp;B44)+SUMIFS('5_ADMISSIONS MODEL (calc)'!P:P,'5_ADMISSIONS MODEL (calc)'!Q:Q,"&gt;"&amp;B44,'5_ADMISSIONS MODEL (calc)'!B:B,"&lt;="&amp;B44)</f>
        <v>397.37157940949118</v>
      </c>
      <c r="U44" s="7">
        <f>'1_MODEL INPUTS'!$E$35*(1-'1_MODEL INPUTS'!$E$37)</f>
        <v>192.39999999999995</v>
      </c>
      <c r="V44" s="23">
        <f>'1_MODEL INPUTS'!$E$36*(1-'1_MODEL INPUTS'!$E$38+'1_MODEL INPUTS'!$E$39)</f>
        <v>3018.7999999999997</v>
      </c>
      <c r="W44" s="9">
        <f t="shared" si="1"/>
        <v>49.2578190709186</v>
      </c>
      <c r="X44" s="9">
        <f t="shared" si="2"/>
        <v>2621.4284205905087</v>
      </c>
    </row>
    <row r="45" spans="1:24" x14ac:dyDescent="0.45">
      <c r="B45" s="11">
        <v>39</v>
      </c>
      <c r="C45" s="90">
        <f>VLOOKUP(B45,'4_INFECTION MODEL (calc)'!G:H,2,FALSE)</f>
        <v>43944</v>
      </c>
      <c r="D45" s="58">
        <f>VLOOKUP(B45,'4_INFECTION MODEL (calc)'!C:E,3,FALSE)</f>
        <v>0</v>
      </c>
      <c r="E45" s="58">
        <f>D45*'1_MODEL INPUTS'!$E$18</f>
        <v>0</v>
      </c>
      <c r="F45" s="59">
        <f>E45*'1_MODEL INPUTS'!$E$19</f>
        <v>0</v>
      </c>
      <c r="G45" s="59">
        <f>F45*'1_MODEL INPUTS'!$E$20</f>
        <v>0</v>
      </c>
      <c r="H45" s="11">
        <f>B45+'1_MODEL INPUTS'!$E$25-1</f>
        <v>52</v>
      </c>
      <c r="I45" s="59">
        <f>F45*'1_MODEL INPUTS'!$E$21</f>
        <v>0</v>
      </c>
      <c r="J45" s="11">
        <f>B45+'1_MODEL INPUTS'!$E$25-1</f>
        <v>52</v>
      </c>
      <c r="K45" s="58">
        <f>E45*'1_MODEL INPUTS'!$E$22</f>
        <v>0</v>
      </c>
      <c r="L45" s="58">
        <f>K45*'1_MODEL INPUTS'!$E$23</f>
        <v>0</v>
      </c>
      <c r="M45" s="58">
        <f>B45+'1_MODEL INPUTS'!$E$28</f>
        <v>40</v>
      </c>
      <c r="N45" s="58">
        <f>M45+'1_MODEL INPUTS'!$E$29</f>
        <v>55</v>
      </c>
      <c r="O45" s="58">
        <f>N45+'1_MODEL INPUTS'!$E$30-1</f>
        <v>68</v>
      </c>
      <c r="P45" s="58">
        <f>K45*'1_MODEL INPUTS'!$E$24</f>
        <v>0</v>
      </c>
      <c r="Q45" s="11">
        <f>B45+'1_MODEL INPUTS'!$E$32</f>
        <v>40</v>
      </c>
      <c r="R45" s="11">
        <f>Q45+'1_MODEL INPUTS'!$E$33-1</f>
        <v>73</v>
      </c>
      <c r="S45" s="93">
        <f t="shared" si="0"/>
        <v>159.51574873363086</v>
      </c>
      <c r="T45" s="7">
        <f>SUMIFS(G:G,H:H,"&gt;="&amp;B45,'5_ADMISSIONS MODEL (calc)'!B:B,"&lt;="&amp;B45)+SUMIFS('5_ADMISSIONS MODEL (calc)'!I:I,'5_ADMISSIONS MODEL (calc)'!J:J,"&gt;="&amp;B45,'5_ADMISSIONS MODEL (calc)'!B:B,"&lt;="&amp;B45)+SUMIFS('5_ADMISSIONS MODEL (calc)'!L:L,'5_ADMISSIONS MODEL (calc)'!M:M,"&gt;"&amp;B45,'5_ADMISSIONS MODEL (calc)'!B:B,"&lt;="&amp;B45)+SUMIFS('5_ADMISSIONS MODEL (calc)'!L:L,'5_ADMISSIONS MODEL (calc)'!N:N,"&lt;="&amp;B45,'5_ADMISSIONS MODEL (calc)'!O:O,"&gt;="&amp;B45)+SUMIFS('5_ADMISSIONS MODEL (calc)'!P:P,'5_ADMISSIONS MODEL (calc)'!Q:Q,"&gt;"&amp;B45,'5_ADMISSIONS MODEL (calc)'!B:B,"&lt;="&amp;B45)</f>
        <v>368.57885862756694</v>
      </c>
      <c r="U45" s="7">
        <f>'1_MODEL INPUTS'!$E$35*(1-'1_MODEL INPUTS'!$E$37)</f>
        <v>192.39999999999995</v>
      </c>
      <c r="V45" s="23">
        <f>'1_MODEL INPUTS'!$E$36*(1-'1_MODEL INPUTS'!$E$38+'1_MODEL INPUTS'!$E$39)</f>
        <v>3018.7999999999997</v>
      </c>
      <c r="W45" s="9">
        <f t="shared" si="1"/>
        <v>32.884251266369091</v>
      </c>
      <c r="X45" s="9">
        <f t="shared" si="2"/>
        <v>2650.2211413724326</v>
      </c>
    </row>
    <row r="46" spans="1:24" s="25" customFormat="1" x14ac:dyDescent="0.45">
      <c r="A46" s="11"/>
      <c r="B46" s="11">
        <v>40</v>
      </c>
      <c r="C46" s="90">
        <f>VLOOKUP(B46,'4_INFECTION MODEL (calc)'!G:H,2,FALSE)</f>
        <v>43945</v>
      </c>
      <c r="D46" s="58">
        <f>VLOOKUP(B46,'4_INFECTION MODEL (calc)'!C:E,3,FALSE)</f>
        <v>304.67851895743797</v>
      </c>
      <c r="E46" s="58">
        <f>D46*'1_MODEL INPUTS'!$E$18</f>
        <v>82.739606529968981</v>
      </c>
      <c r="F46" s="59">
        <f>E46*'1_MODEL INPUTS'!$E$19</f>
        <v>59.82073552116757</v>
      </c>
      <c r="G46" s="59">
        <f>F46*'1_MODEL INPUTS'!$E$20</f>
        <v>59.82073552116757</v>
      </c>
      <c r="H46" s="11">
        <f>B46+'1_MODEL INPUTS'!$E$25-1</f>
        <v>53</v>
      </c>
      <c r="I46" s="59">
        <f>F46*'1_MODEL INPUTS'!$E$21</f>
        <v>0</v>
      </c>
      <c r="J46" s="11">
        <f>B46+'1_MODEL INPUTS'!$E$25-1</f>
        <v>53</v>
      </c>
      <c r="K46" s="58">
        <f>E46*'1_MODEL INPUTS'!$E$22</f>
        <v>22.91887100880141</v>
      </c>
      <c r="L46" s="58">
        <f>K46*'1_MODEL INPUTS'!$E$23</f>
        <v>11.688624214488719</v>
      </c>
      <c r="M46" s="58">
        <f>B46+'1_MODEL INPUTS'!$E$28</f>
        <v>41</v>
      </c>
      <c r="N46" s="58">
        <f>M46+'1_MODEL INPUTS'!$E$29</f>
        <v>56</v>
      </c>
      <c r="O46" s="58">
        <f>N46+'1_MODEL INPUTS'!$E$30-1</f>
        <v>69</v>
      </c>
      <c r="P46" s="58">
        <f>K46*'1_MODEL INPUTS'!$E$24</f>
        <v>11.230246794312691</v>
      </c>
      <c r="Q46" s="11">
        <f>B46+'1_MODEL INPUTS'!$E$32</f>
        <v>41</v>
      </c>
      <c r="R46" s="11">
        <f>Q46+'1_MODEL INPUTS'!$E$33-1</f>
        <v>74</v>
      </c>
      <c r="S46" s="93">
        <f t="shared" si="0"/>
        <v>157.19588272985499</v>
      </c>
      <c r="T46" s="7">
        <f>SUMIFS(G:G,H:H,"&gt;="&amp;B46,'5_ADMISSIONS MODEL (calc)'!B:B,"&lt;="&amp;B46)+SUMIFS('5_ADMISSIONS MODEL (calc)'!I:I,'5_ADMISSIONS MODEL (calc)'!J:J,"&gt;="&amp;B46,'5_ADMISSIONS MODEL (calc)'!B:B,"&lt;="&amp;B46)+SUMIFS('5_ADMISSIONS MODEL (calc)'!L:L,'5_ADMISSIONS MODEL (calc)'!M:M,"&gt;"&amp;B46,'5_ADMISSIONS MODEL (calc)'!B:B,"&lt;="&amp;B46)+SUMIFS('5_ADMISSIONS MODEL (calc)'!L:L,'5_ADMISSIONS MODEL (calc)'!N:N,"&lt;="&amp;B46,'5_ADMISSIONS MODEL (calc)'!O:O,"&gt;="&amp;B46)+SUMIFS('5_ADMISSIONS MODEL (calc)'!P:P,'5_ADMISSIONS MODEL (calc)'!Q:Q,"&gt;"&amp;B46,'5_ADMISSIONS MODEL (calc)'!B:B,"&lt;="&amp;B46)</f>
        <v>439.79859172905503</v>
      </c>
      <c r="U46" s="7">
        <f>'1_MODEL INPUTS'!$E$35*(1-'1_MODEL INPUTS'!$E$37)</f>
        <v>192.39999999999995</v>
      </c>
      <c r="V46" s="23">
        <f>'1_MODEL INPUTS'!$E$36*(1-'1_MODEL INPUTS'!$E$38+'1_MODEL INPUTS'!$E$39)</f>
        <v>3018.7999999999997</v>
      </c>
      <c r="W46" s="9">
        <f t="shared" si="1"/>
        <v>35.204117270144963</v>
      </c>
      <c r="X46" s="9">
        <f t="shared" si="2"/>
        <v>2579.0014082709449</v>
      </c>
    </row>
    <row r="47" spans="1:24" x14ac:dyDescent="0.45">
      <c r="B47" s="11">
        <v>41</v>
      </c>
      <c r="C47" s="90">
        <f>VLOOKUP(B47,'4_INFECTION MODEL (calc)'!G:H,2,FALSE)</f>
        <v>43946</v>
      </c>
      <c r="D47" s="58">
        <f>VLOOKUP(B47,'4_INFECTION MODEL (calc)'!C:E,3,FALSE)</f>
        <v>339.52970227992046</v>
      </c>
      <c r="E47" s="58">
        <f>D47*'1_MODEL INPUTS'!$E$18</f>
        <v>92.203920604598039</v>
      </c>
      <c r="F47" s="59">
        <f>E47*'1_MODEL INPUTS'!$E$19</f>
        <v>66.663434597124379</v>
      </c>
      <c r="G47" s="59">
        <f>F47*'1_MODEL INPUTS'!$E$20</f>
        <v>66.663434597124379</v>
      </c>
      <c r="H47" s="11">
        <f>B47+'1_MODEL INPUTS'!$E$25-1</f>
        <v>54</v>
      </c>
      <c r="I47" s="59">
        <f>F47*'1_MODEL INPUTS'!$E$21</f>
        <v>0</v>
      </c>
      <c r="J47" s="11">
        <f>B47+'1_MODEL INPUTS'!$E$25-1</f>
        <v>54</v>
      </c>
      <c r="K47" s="58">
        <f>E47*'1_MODEL INPUTS'!$E$22</f>
        <v>25.54048600747366</v>
      </c>
      <c r="L47" s="58">
        <f>K47*'1_MODEL INPUTS'!$E$23</f>
        <v>13.025647863811567</v>
      </c>
      <c r="M47" s="58">
        <f>B47+'1_MODEL INPUTS'!$E$28</f>
        <v>42</v>
      </c>
      <c r="N47" s="58">
        <f>M47+'1_MODEL INPUTS'!$E$29</f>
        <v>57</v>
      </c>
      <c r="O47" s="58">
        <f>N47+'1_MODEL INPUTS'!$E$30-1</f>
        <v>70</v>
      </c>
      <c r="P47" s="58">
        <f>K47*'1_MODEL INPUTS'!$E$24</f>
        <v>12.514838143662093</v>
      </c>
      <c r="Q47" s="11">
        <f>B47+'1_MODEL INPUTS'!$E$32</f>
        <v>42</v>
      </c>
      <c r="R47" s="11">
        <f>Q47+'1_MODEL INPUTS'!$E$33-1</f>
        <v>75</v>
      </c>
      <c r="S47" s="93">
        <f t="shared" si="0"/>
        <v>177.52952581944962</v>
      </c>
      <c r="T47" s="7">
        <f>SUMIFS(G:G,H:H,"&gt;="&amp;B47,'5_ADMISSIONS MODEL (calc)'!B:B,"&lt;="&amp;B47)+SUMIFS('5_ADMISSIONS MODEL (calc)'!I:I,'5_ADMISSIONS MODEL (calc)'!J:J,"&gt;="&amp;B47,'5_ADMISSIONS MODEL (calc)'!B:B,"&lt;="&amp;B47)+SUMIFS('5_ADMISSIONS MODEL (calc)'!L:L,'5_ADMISSIONS MODEL (calc)'!M:M,"&gt;"&amp;B47,'5_ADMISSIONS MODEL (calc)'!B:B,"&lt;="&amp;B47)+SUMIFS('5_ADMISSIONS MODEL (calc)'!L:L,'5_ADMISSIONS MODEL (calc)'!N:N,"&lt;="&amp;B47,'5_ADMISSIONS MODEL (calc)'!O:O,"&gt;="&amp;B47)+SUMIFS('5_ADMISSIONS MODEL (calc)'!P:P,'5_ADMISSIONS MODEL (calc)'!Q:Q,"&gt;"&amp;B47,'5_ADMISSIONS MODEL (calc)'!B:B,"&lt;="&amp;B47)</f>
        <v>496.24604709977001</v>
      </c>
      <c r="U47" s="7">
        <f>'1_MODEL INPUTS'!$E$35*(1-'1_MODEL INPUTS'!$E$37)</f>
        <v>192.39999999999995</v>
      </c>
      <c r="V47" s="23">
        <f>'1_MODEL INPUTS'!$E$36*(1-'1_MODEL INPUTS'!$E$38+'1_MODEL INPUTS'!$E$39)</f>
        <v>3018.7999999999997</v>
      </c>
      <c r="W47" s="9">
        <f t="shared" si="1"/>
        <v>14.870474180550332</v>
      </c>
      <c r="X47" s="9">
        <f t="shared" si="2"/>
        <v>2522.5539529002299</v>
      </c>
    </row>
    <row r="48" spans="1:24" x14ac:dyDescent="0.45">
      <c r="B48" s="11">
        <v>42</v>
      </c>
      <c r="C48" s="90">
        <f>VLOOKUP(B48,'4_INFECTION MODEL (calc)'!G:H,2,FALSE)</f>
        <v>43947</v>
      </c>
      <c r="D48" s="58">
        <f>VLOOKUP(B48,'4_INFECTION MODEL (calc)'!C:E,3,FALSE)</f>
        <v>378.36739893827325</v>
      </c>
      <c r="E48" s="58">
        <f>D48*'1_MODEL INPUTS'!$E$18</f>
        <v>102.75082673712818</v>
      </c>
      <c r="F48" s="59">
        <f>E48*'1_MODEL INPUTS'!$E$19</f>
        <v>74.288847730943672</v>
      </c>
      <c r="G48" s="59">
        <f>F48*'1_MODEL INPUTS'!$E$20</f>
        <v>74.288847730943672</v>
      </c>
      <c r="H48" s="11">
        <f>B48+'1_MODEL INPUTS'!$E$25-1</f>
        <v>55</v>
      </c>
      <c r="I48" s="59">
        <f>F48*'1_MODEL INPUTS'!$E$21</f>
        <v>0</v>
      </c>
      <c r="J48" s="11">
        <f>B48+'1_MODEL INPUTS'!$E$25-1</f>
        <v>55</v>
      </c>
      <c r="K48" s="58">
        <f>E48*'1_MODEL INPUTS'!$E$22</f>
        <v>28.461979006184507</v>
      </c>
      <c r="L48" s="58">
        <f>K48*'1_MODEL INPUTS'!$E$23</f>
        <v>14.515609293154098</v>
      </c>
      <c r="M48" s="58">
        <f>B48+'1_MODEL INPUTS'!$E$28</f>
        <v>43</v>
      </c>
      <c r="N48" s="58">
        <f>M48+'1_MODEL INPUTS'!$E$29</f>
        <v>58</v>
      </c>
      <c r="O48" s="58">
        <f>N48+'1_MODEL INPUTS'!$E$30-1</f>
        <v>71</v>
      </c>
      <c r="P48" s="58">
        <f>K48*'1_MODEL INPUTS'!$E$24</f>
        <v>13.946369713030409</v>
      </c>
      <c r="Q48" s="11">
        <f>B48+'1_MODEL INPUTS'!$E$32</f>
        <v>43</v>
      </c>
      <c r="R48" s="11">
        <f>Q48+'1_MODEL INPUTS'!$E$33-1</f>
        <v>76</v>
      </c>
      <c r="S48" s="93">
        <f t="shared" si="0"/>
        <v>200.1890681071705</v>
      </c>
      <c r="T48" s="7">
        <f>SUMIFS(G:G,H:H,"&gt;="&amp;B48,'5_ADMISSIONS MODEL (calc)'!B:B,"&lt;="&amp;B48)+SUMIFS('5_ADMISSIONS MODEL (calc)'!I:I,'5_ADMISSIONS MODEL (calc)'!J:J,"&gt;="&amp;B48,'5_ADMISSIONS MODEL (calc)'!B:B,"&lt;="&amp;B48)+SUMIFS('5_ADMISSIONS MODEL (calc)'!L:L,'5_ADMISSIONS MODEL (calc)'!M:M,"&gt;"&amp;B48,'5_ADMISSIONS MODEL (calc)'!B:B,"&lt;="&amp;B48)+SUMIFS('5_ADMISSIONS MODEL (calc)'!L:L,'5_ADMISSIONS MODEL (calc)'!N:N,"&lt;="&amp;B48,'5_ADMISSIONS MODEL (calc)'!O:O,"&gt;="&amp;B48)+SUMIFS('5_ADMISSIONS MODEL (calc)'!P:P,'5_ADMISSIONS MODEL (calc)'!Q:Q,"&gt;"&amp;B48,'5_ADMISSIONS MODEL (calc)'!B:B,"&lt;="&amp;B48)</f>
        <v>559.15034301816786</v>
      </c>
      <c r="U48" s="7">
        <f>'1_MODEL INPUTS'!$E$35*(1-'1_MODEL INPUTS'!$E$37)</f>
        <v>192.39999999999995</v>
      </c>
      <c r="V48" s="23">
        <f>'1_MODEL INPUTS'!$E$36*(1-'1_MODEL INPUTS'!$E$38+'1_MODEL INPUTS'!$E$39)</f>
        <v>3018.7999999999997</v>
      </c>
      <c r="W48" s="9">
        <f t="shared" si="1"/>
        <v>-7.7890681071705501</v>
      </c>
      <c r="X48" s="9">
        <f t="shared" si="2"/>
        <v>2459.6496569818319</v>
      </c>
    </row>
    <row r="49" spans="2:24" x14ac:dyDescent="0.45">
      <c r="B49" s="11">
        <v>43</v>
      </c>
      <c r="C49" s="90">
        <f>VLOOKUP(B49,'4_INFECTION MODEL (calc)'!G:H,2,FALSE)</f>
        <v>43948</v>
      </c>
      <c r="D49" s="58">
        <f>VLOOKUP(B49,'4_INFECTION MODEL (calc)'!C:E,3,FALSE)</f>
        <v>421.64761320730304</v>
      </c>
      <c r="E49" s="58">
        <f>D49*'1_MODEL INPUTS'!$E$18</f>
        <v>114.50415910662325</v>
      </c>
      <c r="F49" s="59">
        <f>E49*'1_MODEL INPUTS'!$E$19</f>
        <v>82.786507034088601</v>
      </c>
      <c r="G49" s="59">
        <f>F49*'1_MODEL INPUTS'!$E$20</f>
        <v>82.786507034088601</v>
      </c>
      <c r="H49" s="11">
        <f>B49+'1_MODEL INPUTS'!$E$25-1</f>
        <v>56</v>
      </c>
      <c r="I49" s="59">
        <f>F49*'1_MODEL INPUTS'!$E$21</f>
        <v>0</v>
      </c>
      <c r="J49" s="11">
        <f>B49+'1_MODEL INPUTS'!$E$25-1</f>
        <v>56</v>
      </c>
      <c r="K49" s="58">
        <f>E49*'1_MODEL INPUTS'!$E$22</f>
        <v>31.717652072534644</v>
      </c>
      <c r="L49" s="58">
        <f>K49*'1_MODEL INPUTS'!$E$23</f>
        <v>16.176002556992668</v>
      </c>
      <c r="M49" s="58">
        <f>B49+'1_MODEL INPUTS'!$E$28</f>
        <v>44</v>
      </c>
      <c r="N49" s="58">
        <f>M49+'1_MODEL INPUTS'!$E$29</f>
        <v>59</v>
      </c>
      <c r="O49" s="58">
        <f>N49+'1_MODEL INPUTS'!$E$30-1</f>
        <v>72</v>
      </c>
      <c r="P49" s="58">
        <f>K49*'1_MODEL INPUTS'!$E$24</f>
        <v>15.541649515541975</v>
      </c>
      <c r="Q49" s="11">
        <f>B49+'1_MODEL INPUTS'!$E$32</f>
        <v>44</v>
      </c>
      <c r="R49" s="11">
        <f>Q49+'1_MODEL INPUTS'!$E$33-1</f>
        <v>77</v>
      </c>
      <c r="S49" s="93">
        <f t="shared" si="0"/>
        <v>225.44056162589763</v>
      </c>
      <c r="T49" s="7">
        <f>SUMIFS(G:G,H:H,"&gt;="&amp;B49,'5_ADMISSIONS MODEL (calc)'!B:B,"&lt;="&amp;B49)+SUMIFS('5_ADMISSIONS MODEL (calc)'!I:I,'5_ADMISSIONS MODEL (calc)'!J:J,"&gt;="&amp;B49,'5_ADMISSIONS MODEL (calc)'!B:B,"&lt;="&amp;B49)+SUMIFS('5_ADMISSIONS MODEL (calc)'!L:L,'5_ADMISSIONS MODEL (calc)'!M:M,"&gt;"&amp;B49,'5_ADMISSIONS MODEL (calc)'!B:B,"&lt;="&amp;B49)+SUMIFS('5_ADMISSIONS MODEL (calc)'!L:L,'5_ADMISSIONS MODEL (calc)'!N:N,"&lt;="&amp;B49,'5_ADMISSIONS MODEL (calc)'!O:O,"&gt;="&amp;B49)+SUMIFS('5_ADMISSIONS MODEL (calc)'!P:P,'5_ADMISSIONS MODEL (calc)'!Q:Q,"&gt;"&amp;B49,'5_ADMISSIONS MODEL (calc)'!B:B,"&lt;="&amp;B49)</f>
        <v>629.25005644195937</v>
      </c>
      <c r="U49" s="7">
        <f>'1_MODEL INPUTS'!$E$35*(1-'1_MODEL INPUTS'!$E$37)</f>
        <v>192.39999999999995</v>
      </c>
      <c r="V49" s="23">
        <f>'1_MODEL INPUTS'!$E$36*(1-'1_MODEL INPUTS'!$E$38+'1_MODEL INPUTS'!$E$39)</f>
        <v>3018.7999999999997</v>
      </c>
      <c r="W49" s="9">
        <f t="shared" si="1"/>
        <v>-33.040561625897681</v>
      </c>
      <c r="X49" s="9">
        <f t="shared" si="2"/>
        <v>2389.5499435580405</v>
      </c>
    </row>
    <row r="50" spans="2:24" x14ac:dyDescent="0.45">
      <c r="B50" s="11">
        <v>44</v>
      </c>
      <c r="C50" s="90">
        <f>VLOOKUP(B50,'4_INFECTION MODEL (calc)'!G:H,2,FALSE)</f>
        <v>43949</v>
      </c>
      <c r="D50" s="58">
        <f>VLOOKUP(B50,'4_INFECTION MODEL (calc)'!C:E,3,FALSE)</f>
        <v>469.87851020541984</v>
      </c>
      <c r="E50" s="58">
        <f>D50*'1_MODEL INPUTS'!$E$18</f>
        <v>127.60191688051185</v>
      </c>
      <c r="F50" s="59">
        <f>E50*'1_MODEL INPUTS'!$E$19</f>
        <v>92.256185904610064</v>
      </c>
      <c r="G50" s="59">
        <f>F50*'1_MODEL INPUTS'!$E$20</f>
        <v>92.256185904610064</v>
      </c>
      <c r="H50" s="11">
        <f>B50+'1_MODEL INPUTS'!$E$25-1</f>
        <v>57</v>
      </c>
      <c r="I50" s="59">
        <f>F50*'1_MODEL INPUTS'!$E$21</f>
        <v>0</v>
      </c>
      <c r="J50" s="11">
        <f>B50+'1_MODEL INPUTS'!$E$25-1</f>
        <v>57</v>
      </c>
      <c r="K50" s="58">
        <f>E50*'1_MODEL INPUTS'!$E$22</f>
        <v>35.345730975901787</v>
      </c>
      <c r="L50" s="58">
        <f>K50*'1_MODEL INPUTS'!$E$23</f>
        <v>18.026322797709913</v>
      </c>
      <c r="M50" s="58">
        <f>B50+'1_MODEL INPUTS'!$E$28</f>
        <v>45</v>
      </c>
      <c r="N50" s="58">
        <f>M50+'1_MODEL INPUTS'!$E$29</f>
        <v>60</v>
      </c>
      <c r="O50" s="58">
        <f>N50+'1_MODEL INPUTS'!$E$30-1</f>
        <v>73</v>
      </c>
      <c r="P50" s="58">
        <f>K50*'1_MODEL INPUTS'!$E$24</f>
        <v>17.319408178191875</v>
      </c>
      <c r="Q50" s="11">
        <f>B50+'1_MODEL INPUTS'!$E$32</f>
        <v>45</v>
      </c>
      <c r="R50" s="11">
        <f>Q50+'1_MODEL INPUTS'!$E$33-1</f>
        <v>78</v>
      </c>
      <c r="S50" s="93">
        <f t="shared" si="0"/>
        <v>253.58049123391322</v>
      </c>
      <c r="T50" s="7">
        <f>SUMIFS(G:G,H:H,"&gt;="&amp;B50,'5_ADMISSIONS MODEL (calc)'!B:B,"&lt;="&amp;B50)+SUMIFS('5_ADMISSIONS MODEL (calc)'!I:I,'5_ADMISSIONS MODEL (calc)'!J:J,"&gt;="&amp;B50,'5_ADMISSIONS MODEL (calc)'!B:B,"&lt;="&amp;B50)+SUMIFS('5_ADMISSIONS MODEL (calc)'!L:L,'5_ADMISSIONS MODEL (calc)'!M:M,"&gt;"&amp;B50,'5_ADMISSIONS MODEL (calc)'!B:B,"&lt;="&amp;B50)+SUMIFS('5_ADMISSIONS MODEL (calc)'!L:L,'5_ADMISSIONS MODEL (calc)'!N:N,"&lt;="&amp;B50,'5_ADMISSIONS MODEL (calc)'!O:O,"&gt;="&amp;B50)+SUMIFS('5_ADMISSIONS MODEL (calc)'!P:P,'5_ADMISSIONS MODEL (calc)'!Q:Q,"&gt;"&amp;B50,'5_ADMISSIONS MODEL (calc)'!B:B,"&lt;="&amp;B50)</f>
        <v>707.3682477412043</v>
      </c>
      <c r="U50" s="7">
        <f>'1_MODEL INPUTS'!$E$35*(1-'1_MODEL INPUTS'!$E$37)</f>
        <v>192.39999999999995</v>
      </c>
      <c r="V50" s="23">
        <f>'1_MODEL INPUTS'!$E$36*(1-'1_MODEL INPUTS'!$E$38+'1_MODEL INPUTS'!$E$39)</f>
        <v>3018.7999999999997</v>
      </c>
      <c r="W50" s="9">
        <f t="shared" si="1"/>
        <v>-61.180491233913273</v>
      </c>
      <c r="X50" s="9">
        <f t="shared" si="2"/>
        <v>2311.4317522587953</v>
      </c>
    </row>
    <row r="51" spans="2:24" x14ac:dyDescent="0.45">
      <c r="B51" s="11">
        <v>45</v>
      </c>
      <c r="C51" s="90">
        <f>VLOOKUP(B51,'4_INFECTION MODEL (calc)'!G:H,2,FALSE)</f>
        <v>43950</v>
      </c>
      <c r="D51" s="58">
        <f>VLOOKUP(B51,'4_INFECTION MODEL (calc)'!C:E,3,FALSE)</f>
        <v>523.62638240362867</v>
      </c>
      <c r="E51" s="58">
        <f>D51*'1_MODEL INPUTS'!$E$18</f>
        <v>142.19788450146544</v>
      </c>
      <c r="F51" s="59">
        <f>E51*'1_MODEL INPUTS'!$E$19</f>
        <v>102.80907049455951</v>
      </c>
      <c r="G51" s="59">
        <f>F51*'1_MODEL INPUTS'!$E$20</f>
        <v>102.80907049455951</v>
      </c>
      <c r="H51" s="11">
        <f>B51+'1_MODEL INPUTS'!$E$25-1</f>
        <v>58</v>
      </c>
      <c r="I51" s="59">
        <f>F51*'1_MODEL INPUTS'!$E$21</f>
        <v>0</v>
      </c>
      <c r="J51" s="11">
        <f>B51+'1_MODEL INPUTS'!$E$25-1</f>
        <v>58</v>
      </c>
      <c r="K51" s="58">
        <f>E51*'1_MODEL INPUTS'!$E$22</f>
        <v>39.388814006905932</v>
      </c>
      <c r="L51" s="58">
        <f>K51*'1_MODEL INPUTS'!$E$23</f>
        <v>20.088295143522025</v>
      </c>
      <c r="M51" s="58">
        <f>B51+'1_MODEL INPUTS'!$E$28</f>
        <v>46</v>
      </c>
      <c r="N51" s="58">
        <f>M51+'1_MODEL INPUTS'!$E$29</f>
        <v>61</v>
      </c>
      <c r="O51" s="58">
        <f>N51+'1_MODEL INPUTS'!$E$30-1</f>
        <v>74</v>
      </c>
      <c r="P51" s="58">
        <f>K51*'1_MODEL INPUTS'!$E$24</f>
        <v>19.300518863383907</v>
      </c>
      <c r="Q51" s="11">
        <f>B51+'1_MODEL INPUTS'!$E$32</f>
        <v>46</v>
      </c>
      <c r="R51" s="11">
        <f>Q51+'1_MODEL INPUTS'!$E$33-1</f>
        <v>79</v>
      </c>
      <c r="S51" s="93">
        <f t="shared" si="0"/>
        <v>284.93925572666751</v>
      </c>
      <c r="T51" s="7">
        <f>SUMIFS(G:G,H:H,"&gt;="&amp;B51,'5_ADMISSIONS MODEL (calc)'!B:B,"&lt;="&amp;B51)+SUMIFS('5_ADMISSIONS MODEL (calc)'!I:I,'5_ADMISSIONS MODEL (calc)'!J:J,"&gt;="&amp;B51,'5_ADMISSIONS MODEL (calc)'!B:B,"&lt;="&amp;B51)+SUMIFS('5_ADMISSIONS MODEL (calc)'!L:L,'5_ADMISSIONS MODEL (calc)'!M:M,"&gt;"&amp;B51,'5_ADMISSIONS MODEL (calc)'!B:B,"&lt;="&amp;B51)+SUMIFS('5_ADMISSIONS MODEL (calc)'!L:L,'5_ADMISSIONS MODEL (calc)'!N:N,"&lt;="&amp;B51,'5_ADMISSIONS MODEL (calc)'!O:O,"&gt;="&amp;B51)+SUMIFS('5_ADMISSIONS MODEL (calc)'!P:P,'5_ADMISSIONS MODEL (calc)'!Q:Q,"&gt;"&amp;B51,'5_ADMISSIONS MODEL (calc)'!B:B,"&lt;="&amp;B51)</f>
        <v>794.42212448065231</v>
      </c>
      <c r="U51" s="7">
        <f>'1_MODEL INPUTS'!$E$35*(1-'1_MODEL INPUTS'!$E$37)</f>
        <v>192.39999999999995</v>
      </c>
      <c r="V51" s="23">
        <f>'1_MODEL INPUTS'!$E$36*(1-'1_MODEL INPUTS'!$E$38+'1_MODEL INPUTS'!$E$39)</f>
        <v>3018.7999999999997</v>
      </c>
      <c r="W51" s="9">
        <f t="shared" si="1"/>
        <v>-92.539255726667562</v>
      </c>
      <c r="X51" s="9">
        <f t="shared" si="2"/>
        <v>2224.3778755193475</v>
      </c>
    </row>
    <row r="52" spans="2:24" x14ac:dyDescent="0.45">
      <c r="B52" s="11">
        <v>46</v>
      </c>
      <c r="C52" s="90">
        <f>VLOOKUP(B52,'4_INFECTION MODEL (calc)'!G:H,2,FALSE)</f>
        <v>43951</v>
      </c>
      <c r="D52" s="58">
        <f>VLOOKUP(B52,'4_INFECTION MODEL (calc)'!C:E,3,FALSE)</f>
        <v>583.52229862405056</v>
      </c>
      <c r="E52" s="58">
        <f>D52*'1_MODEL INPUTS'!$E$18</f>
        <v>158.46343731361492</v>
      </c>
      <c r="F52" s="59">
        <f>E52*'1_MODEL INPUTS'!$E$19</f>
        <v>114.56906517774358</v>
      </c>
      <c r="G52" s="59">
        <f>F52*'1_MODEL INPUTS'!$E$20</f>
        <v>114.56906517774358</v>
      </c>
      <c r="H52" s="11">
        <f>B52+'1_MODEL INPUTS'!$E$25-1</f>
        <v>59</v>
      </c>
      <c r="I52" s="59">
        <f>F52*'1_MODEL INPUTS'!$E$21</f>
        <v>0</v>
      </c>
      <c r="J52" s="11">
        <f>B52+'1_MODEL INPUTS'!$E$25-1</f>
        <v>59</v>
      </c>
      <c r="K52" s="58">
        <f>E52*'1_MODEL INPUTS'!$E$22</f>
        <v>43.894372135871336</v>
      </c>
      <c r="L52" s="58">
        <f>K52*'1_MODEL INPUTS'!$E$23</f>
        <v>22.386129789294383</v>
      </c>
      <c r="M52" s="58">
        <f>B52+'1_MODEL INPUTS'!$E$28</f>
        <v>47</v>
      </c>
      <c r="N52" s="58">
        <f>M52+'1_MODEL INPUTS'!$E$29</f>
        <v>62</v>
      </c>
      <c r="O52" s="58">
        <f>N52+'1_MODEL INPUTS'!$E$30-1</f>
        <v>75</v>
      </c>
      <c r="P52" s="58">
        <f>K52*'1_MODEL INPUTS'!$E$24</f>
        <v>21.508242346576953</v>
      </c>
      <c r="Q52" s="11">
        <f>B52+'1_MODEL INPUTS'!$E$32</f>
        <v>47</v>
      </c>
      <c r="R52" s="11">
        <f>Q52+'1_MODEL INPUTS'!$E$33-1</f>
        <v>80</v>
      </c>
      <c r="S52" s="93">
        <f t="shared" si="0"/>
        <v>319.88504714157966</v>
      </c>
      <c r="T52" s="7">
        <f>SUMIFS(G:G,H:H,"&gt;="&amp;B52,'5_ADMISSIONS MODEL (calc)'!B:B,"&lt;="&amp;B52)+SUMIFS('5_ADMISSIONS MODEL (calc)'!I:I,'5_ADMISSIONS MODEL (calc)'!J:J,"&gt;="&amp;B52,'5_ADMISSIONS MODEL (calc)'!B:B,"&lt;="&amp;B52)+SUMIFS('5_ADMISSIONS MODEL (calc)'!L:L,'5_ADMISSIONS MODEL (calc)'!M:M,"&gt;"&amp;B52,'5_ADMISSIONS MODEL (calc)'!B:B,"&lt;="&amp;B52)+SUMIFS('5_ADMISSIONS MODEL (calc)'!L:L,'5_ADMISSIONS MODEL (calc)'!N:N,"&lt;="&amp;B52,'5_ADMISSIONS MODEL (calc)'!O:O,"&gt;="&amp;B52)+SUMIFS('5_ADMISSIONS MODEL (calc)'!P:P,'5_ADMISSIONS MODEL (calc)'!Q:Q,"&gt;"&amp;B52,'5_ADMISSIONS MODEL (calc)'!B:B,"&lt;="&amp;B52)</f>
        <v>891.43381061067032</v>
      </c>
      <c r="U52" s="7">
        <f>'1_MODEL INPUTS'!$E$35*(1-'1_MODEL INPUTS'!$E$37)</f>
        <v>192.39999999999995</v>
      </c>
      <c r="V52" s="23">
        <f>'1_MODEL INPUTS'!$E$36*(1-'1_MODEL INPUTS'!$E$38+'1_MODEL INPUTS'!$E$39)</f>
        <v>3018.7999999999997</v>
      </c>
      <c r="W52" s="9">
        <f t="shared" si="1"/>
        <v>-127.48504714157971</v>
      </c>
      <c r="X52" s="9">
        <f t="shared" si="2"/>
        <v>2127.3661893893295</v>
      </c>
    </row>
    <row r="53" spans="2:24" x14ac:dyDescent="0.45">
      <c r="B53" s="11">
        <v>47</v>
      </c>
      <c r="C53" s="90">
        <f>VLOOKUP(B53,'4_INFECTION MODEL (calc)'!G:H,2,FALSE)</f>
        <v>43952</v>
      </c>
      <c r="D53" s="58">
        <f>VLOOKUP(B53,'4_INFECTION MODEL (calc)'!C:E,3,FALSE)</f>
        <v>650.26951359572286</v>
      </c>
      <c r="E53" s="58">
        <f>D53*'1_MODEL INPUTS'!$E$18</f>
        <v>176.58955372846759</v>
      </c>
      <c r="F53" s="59">
        <f>E53*'1_MODEL INPUTS'!$E$19</f>
        <v>127.67424734568206</v>
      </c>
      <c r="G53" s="59">
        <f>F53*'1_MODEL INPUTS'!$E$20</f>
        <v>127.67424734568206</v>
      </c>
      <c r="H53" s="11">
        <f>B53+'1_MODEL INPUTS'!$E$25-1</f>
        <v>60</v>
      </c>
      <c r="I53" s="59">
        <f>F53*'1_MODEL INPUTS'!$E$21</f>
        <v>0</v>
      </c>
      <c r="J53" s="11">
        <f>B53+'1_MODEL INPUTS'!$E$25-1</f>
        <v>60</v>
      </c>
      <c r="K53" s="58">
        <f>E53*'1_MODEL INPUTS'!$E$22</f>
        <v>48.915306382785531</v>
      </c>
      <c r="L53" s="58">
        <f>K53*'1_MODEL INPUTS'!$E$23</f>
        <v>24.946806255220622</v>
      </c>
      <c r="M53" s="58">
        <f>B53+'1_MODEL INPUTS'!$E$28</f>
        <v>48</v>
      </c>
      <c r="N53" s="58">
        <f>M53+'1_MODEL INPUTS'!$E$29</f>
        <v>63</v>
      </c>
      <c r="O53" s="58">
        <f>N53+'1_MODEL INPUTS'!$E$30-1</f>
        <v>76</v>
      </c>
      <c r="P53" s="58">
        <f>K53*'1_MODEL INPUTS'!$E$24</f>
        <v>23.968500127564909</v>
      </c>
      <c r="Q53" s="11">
        <f>B53+'1_MODEL INPUTS'!$E$32</f>
        <v>48</v>
      </c>
      <c r="R53" s="11">
        <f>Q53+'1_MODEL INPUTS'!$E$33-1</f>
        <v>81</v>
      </c>
      <c r="S53" s="93">
        <f t="shared" si="0"/>
        <v>358.82817380387917</v>
      </c>
      <c r="T53" s="7">
        <f>SUMIFS(G:G,H:H,"&gt;="&amp;B53,'5_ADMISSIONS MODEL (calc)'!B:B,"&lt;="&amp;B53)+SUMIFS('5_ADMISSIONS MODEL (calc)'!I:I,'5_ADMISSIONS MODEL (calc)'!J:J,"&gt;="&amp;B53,'5_ADMISSIONS MODEL (calc)'!B:B,"&lt;="&amp;B53)+SUMIFS('5_ADMISSIONS MODEL (calc)'!L:L,'5_ADMISSIONS MODEL (calc)'!M:M,"&gt;"&amp;B53,'5_ADMISSIONS MODEL (calc)'!B:B,"&lt;="&amp;B53)+SUMIFS('5_ADMISSIONS MODEL (calc)'!L:L,'5_ADMISSIONS MODEL (calc)'!N:N,"&lt;="&amp;B53,'5_ADMISSIONS MODEL (calc)'!O:O,"&gt;="&amp;B53)+SUMIFS('5_ADMISSIONS MODEL (calc)'!P:P,'5_ADMISSIONS MODEL (calc)'!Q:Q,"&gt;"&amp;B53,'5_ADMISSIONS MODEL (calc)'!B:B,"&lt;="&amp;B53)</f>
        <v>999.54234751083595</v>
      </c>
      <c r="U53" s="7">
        <f>'1_MODEL INPUTS'!$E$35*(1-'1_MODEL INPUTS'!$E$37)</f>
        <v>192.39999999999995</v>
      </c>
      <c r="V53" s="23">
        <f>'1_MODEL INPUTS'!$E$36*(1-'1_MODEL INPUTS'!$E$38+'1_MODEL INPUTS'!$E$39)</f>
        <v>3018.7999999999997</v>
      </c>
      <c r="W53" s="9">
        <f t="shared" si="1"/>
        <v>-166.42817380387922</v>
      </c>
      <c r="X53" s="9">
        <f t="shared" si="2"/>
        <v>2019.2576524891638</v>
      </c>
    </row>
    <row r="54" spans="2:24" x14ac:dyDescent="0.45">
      <c r="B54" s="11">
        <v>48</v>
      </c>
      <c r="C54" s="90">
        <f>VLOOKUP(B54,'4_INFECTION MODEL (calc)'!G:H,2,FALSE)</f>
        <v>43953</v>
      </c>
      <c r="D54" s="58">
        <f>VLOOKUP(B54,'4_INFECTION MODEL (calc)'!C:E,3,FALSE)</f>
        <v>724.65172506535328</v>
      </c>
      <c r="E54" s="58">
        <f>D54*'1_MODEL INPUTS'!$E$18</f>
        <v>196.78905755592942</v>
      </c>
      <c r="F54" s="59">
        <f>E54*'1_MODEL INPUTS'!$E$19</f>
        <v>142.27848861293697</v>
      </c>
      <c r="G54" s="59">
        <f>F54*'1_MODEL INPUTS'!$E$20</f>
        <v>142.27848861293697</v>
      </c>
      <c r="H54" s="11">
        <f>B54+'1_MODEL INPUTS'!$E$25-1</f>
        <v>61</v>
      </c>
      <c r="I54" s="59">
        <f>F54*'1_MODEL INPUTS'!$E$21</f>
        <v>0</v>
      </c>
      <c r="J54" s="11">
        <f>B54+'1_MODEL INPUTS'!$E$25-1</f>
        <v>61</v>
      </c>
      <c r="K54" s="58">
        <f>E54*'1_MODEL INPUTS'!$E$22</f>
        <v>54.510568942992457</v>
      </c>
      <c r="L54" s="58">
        <f>K54*'1_MODEL INPUTS'!$E$23</f>
        <v>27.800390160926153</v>
      </c>
      <c r="M54" s="58">
        <f>B54+'1_MODEL INPUTS'!$E$28</f>
        <v>49</v>
      </c>
      <c r="N54" s="58">
        <f>M54+'1_MODEL INPUTS'!$E$29</f>
        <v>64</v>
      </c>
      <c r="O54" s="58">
        <f>N54+'1_MODEL INPUTS'!$E$30-1</f>
        <v>77</v>
      </c>
      <c r="P54" s="58">
        <f>K54*'1_MODEL INPUTS'!$E$24</f>
        <v>26.710178782066304</v>
      </c>
      <c r="Q54" s="11">
        <f>B54+'1_MODEL INPUTS'!$E$32</f>
        <v>49</v>
      </c>
      <c r="R54" s="11">
        <f>Q54+'1_MODEL INPUTS'!$E$33-1</f>
        <v>82</v>
      </c>
      <c r="S54" s="93">
        <f t="shared" si="0"/>
        <v>402.22587787157829</v>
      </c>
      <c r="T54" s="7">
        <f>SUMIFS(G:G,H:H,"&gt;="&amp;B54,'5_ADMISSIONS MODEL (calc)'!B:B,"&lt;="&amp;B54)+SUMIFS('5_ADMISSIONS MODEL (calc)'!I:I,'5_ADMISSIONS MODEL (calc)'!J:J,"&gt;="&amp;B54,'5_ADMISSIONS MODEL (calc)'!B:B,"&lt;="&amp;B54)+SUMIFS('5_ADMISSIONS MODEL (calc)'!L:L,'5_ADMISSIONS MODEL (calc)'!M:M,"&gt;"&amp;B54,'5_ADMISSIONS MODEL (calc)'!B:B,"&lt;="&amp;B54)+SUMIFS('5_ADMISSIONS MODEL (calc)'!L:L,'5_ADMISSIONS MODEL (calc)'!N:N,"&lt;="&amp;B54,'5_ADMISSIONS MODEL (calc)'!O:O,"&gt;="&amp;B54)+SUMIFS('5_ADMISSIONS MODEL (calc)'!P:P,'5_ADMISSIONS MODEL (calc)'!Q:Q,"&gt;"&amp;B54,'5_ADMISSIONS MODEL (calc)'!B:B,"&lt;="&amp;B54)</f>
        <v>1120.0170677938195</v>
      </c>
      <c r="U54" s="7">
        <f>'1_MODEL INPUTS'!$E$35*(1-'1_MODEL INPUTS'!$E$37)</f>
        <v>192.39999999999995</v>
      </c>
      <c r="V54" s="23">
        <f>'1_MODEL INPUTS'!$E$36*(1-'1_MODEL INPUTS'!$E$38+'1_MODEL INPUTS'!$E$39)</f>
        <v>3018.7999999999997</v>
      </c>
      <c r="W54" s="9">
        <f t="shared" si="1"/>
        <v>-209.82587787157834</v>
      </c>
      <c r="X54" s="9">
        <f t="shared" si="2"/>
        <v>1898.7829322061802</v>
      </c>
    </row>
    <row r="55" spans="2:24" x14ac:dyDescent="0.45">
      <c r="B55" s="11">
        <v>49</v>
      </c>
      <c r="C55" s="90">
        <f>VLOOKUP(B55,'4_INFECTION MODEL (calc)'!G:H,2,FALSE)</f>
        <v>43954</v>
      </c>
      <c r="D55" s="58">
        <f>VLOOKUP(B55,'4_INFECTION MODEL (calc)'!C:E,3,FALSE)</f>
        <v>807.54227541207274</v>
      </c>
      <c r="E55" s="58">
        <f>D55*'1_MODEL INPUTS'!$E$18</f>
        <v>219.29911682826764</v>
      </c>
      <c r="F55" s="59">
        <f>E55*'1_MODEL INPUTS'!$E$19</f>
        <v>158.55326146683751</v>
      </c>
      <c r="G55" s="59">
        <f>F55*'1_MODEL INPUTS'!$E$20</f>
        <v>158.55326146683751</v>
      </c>
      <c r="H55" s="11">
        <f>B55+'1_MODEL INPUTS'!$E$25-1</f>
        <v>62</v>
      </c>
      <c r="I55" s="59">
        <f>F55*'1_MODEL INPUTS'!$E$21</f>
        <v>0</v>
      </c>
      <c r="J55" s="11">
        <f>B55+'1_MODEL INPUTS'!$E$25-1</f>
        <v>62</v>
      </c>
      <c r="K55" s="58">
        <f>E55*'1_MODEL INPUTS'!$E$22</f>
        <v>60.745855361430145</v>
      </c>
      <c r="L55" s="58">
        <f>K55*'1_MODEL INPUTS'!$E$23</f>
        <v>30.980386234329373</v>
      </c>
      <c r="M55" s="58">
        <f>B55+'1_MODEL INPUTS'!$E$28</f>
        <v>50</v>
      </c>
      <c r="N55" s="58">
        <f>M55+'1_MODEL INPUTS'!$E$29</f>
        <v>65</v>
      </c>
      <c r="O55" s="58">
        <f>N55+'1_MODEL INPUTS'!$E$30-1</f>
        <v>78</v>
      </c>
      <c r="P55" s="58">
        <f>K55*'1_MODEL INPUTS'!$E$24</f>
        <v>29.765469127100772</v>
      </c>
      <c r="Q55" s="11">
        <f>B55+'1_MODEL INPUTS'!$E$32</f>
        <v>50</v>
      </c>
      <c r="R55" s="11">
        <f>Q55+'1_MODEL INPUTS'!$E$33-1</f>
        <v>83</v>
      </c>
      <c r="S55" s="93">
        <f t="shared" si="0"/>
        <v>450.58770394372198</v>
      </c>
      <c r="T55" s="7">
        <f>SUMIFS(G:G,H:H,"&gt;="&amp;B55,'5_ADMISSIONS MODEL (calc)'!B:B,"&lt;="&amp;B55)+SUMIFS('5_ADMISSIONS MODEL (calc)'!I:I,'5_ADMISSIONS MODEL (calc)'!J:J,"&gt;="&amp;B55,'5_ADMISSIONS MODEL (calc)'!B:B,"&lt;="&amp;B55)+SUMIFS('5_ADMISSIONS MODEL (calc)'!L:L,'5_ADMISSIONS MODEL (calc)'!M:M,"&gt;"&amp;B55,'5_ADMISSIONS MODEL (calc)'!B:B,"&lt;="&amp;B55)+SUMIFS('5_ADMISSIONS MODEL (calc)'!L:L,'5_ADMISSIONS MODEL (calc)'!N:N,"&lt;="&amp;B55,'5_ADMISSIONS MODEL (calc)'!O:O,"&gt;="&amp;B55)+SUMIFS('5_ADMISSIONS MODEL (calc)'!P:P,'5_ADMISSIONS MODEL (calc)'!Q:Q,"&gt;"&amp;B55,'5_ADMISSIONS MODEL (calc)'!B:B,"&lt;="&amp;B55)</f>
        <v>1254.2724988951245</v>
      </c>
      <c r="U55" s="7">
        <f>'1_MODEL INPUTS'!$E$35*(1-'1_MODEL INPUTS'!$E$37)</f>
        <v>192.39999999999995</v>
      </c>
      <c r="V55" s="23">
        <f>'1_MODEL INPUTS'!$E$36*(1-'1_MODEL INPUTS'!$E$38+'1_MODEL INPUTS'!$E$39)</f>
        <v>3018.7999999999997</v>
      </c>
      <c r="W55" s="9">
        <f t="shared" si="1"/>
        <v>-258.187703943722</v>
      </c>
      <c r="X55" s="9">
        <f t="shared" si="2"/>
        <v>1764.5275011048752</v>
      </c>
    </row>
    <row r="56" spans="2:24" x14ac:dyDescent="0.45">
      <c r="B56" s="11">
        <v>50</v>
      </c>
      <c r="C56" s="90">
        <f>VLOOKUP(B56,'4_INFECTION MODEL (calc)'!G:H,2,FALSE)</f>
        <v>43955</v>
      </c>
      <c r="D56" s="58">
        <f>VLOOKUP(B56,'4_INFECTION MODEL (calc)'!C:E,3,FALSE)</f>
        <v>899.91440580493418</v>
      </c>
      <c r="E56" s="58">
        <f>D56*'1_MODEL INPUTS'!$E$18</f>
        <v>244.38402845640906</v>
      </c>
      <c r="F56" s="59">
        <f>E56*'1_MODEL INPUTS'!$E$19</f>
        <v>176.68965257398375</v>
      </c>
      <c r="G56" s="59">
        <f>F56*'1_MODEL INPUTS'!$E$20</f>
        <v>176.68965257398375</v>
      </c>
      <c r="H56" s="11">
        <f>B56+'1_MODEL INPUTS'!$E$25-1</f>
        <v>63</v>
      </c>
      <c r="I56" s="59">
        <f>F56*'1_MODEL INPUTS'!$E$21</f>
        <v>0</v>
      </c>
      <c r="J56" s="11">
        <f>B56+'1_MODEL INPUTS'!$E$25-1</f>
        <v>63</v>
      </c>
      <c r="K56" s="58">
        <f>E56*'1_MODEL INPUTS'!$E$22</f>
        <v>67.694375882425319</v>
      </c>
      <c r="L56" s="58">
        <f>K56*'1_MODEL INPUTS'!$E$23</f>
        <v>34.524131700036911</v>
      </c>
      <c r="M56" s="58">
        <f>B56+'1_MODEL INPUTS'!$E$28</f>
        <v>51</v>
      </c>
      <c r="N56" s="58">
        <f>M56+'1_MODEL INPUTS'!$E$29</f>
        <v>66</v>
      </c>
      <c r="O56" s="58">
        <f>N56+'1_MODEL INPUTS'!$E$30-1</f>
        <v>79</v>
      </c>
      <c r="P56" s="58">
        <f>K56*'1_MODEL INPUTS'!$E$24</f>
        <v>33.170244182388409</v>
      </c>
      <c r="Q56" s="11">
        <f>B56+'1_MODEL INPUTS'!$E$32</f>
        <v>51</v>
      </c>
      <c r="R56" s="11">
        <f>Q56+'1_MODEL INPUTS'!$E$33-1</f>
        <v>84</v>
      </c>
      <c r="S56" s="93">
        <f t="shared" si="0"/>
        <v>504.48148176624733</v>
      </c>
      <c r="T56" s="7">
        <f>SUMIFS(G:G,H:H,"&gt;="&amp;B56,'5_ADMISSIONS MODEL (calc)'!B:B,"&lt;="&amp;B56)+SUMIFS('5_ADMISSIONS MODEL (calc)'!I:I,'5_ADMISSIONS MODEL (calc)'!J:J,"&gt;="&amp;B56,'5_ADMISSIONS MODEL (calc)'!B:B,"&lt;="&amp;B56)+SUMIFS('5_ADMISSIONS MODEL (calc)'!L:L,'5_ADMISSIONS MODEL (calc)'!M:M,"&gt;"&amp;B56,'5_ADMISSIONS MODEL (calc)'!B:B,"&lt;="&amp;B56)+SUMIFS('5_ADMISSIONS MODEL (calc)'!L:L,'5_ADMISSIONS MODEL (calc)'!N:N,"&lt;="&amp;B56,'5_ADMISSIONS MODEL (calc)'!O:O,"&gt;="&amp;B56)+SUMIFS('5_ADMISSIONS MODEL (calc)'!P:P,'5_ADMISSIONS MODEL (calc)'!Q:Q,"&gt;"&amp;B56,'5_ADMISSIONS MODEL (calc)'!B:B,"&lt;="&amp;B56)</f>
        <v>1403.8849714359153</v>
      </c>
      <c r="U56" s="7">
        <f>'1_MODEL INPUTS'!$E$35*(1-'1_MODEL INPUTS'!$E$37)</f>
        <v>192.39999999999995</v>
      </c>
      <c r="V56" s="23">
        <f>'1_MODEL INPUTS'!$E$36*(1-'1_MODEL INPUTS'!$E$38+'1_MODEL INPUTS'!$E$39)</f>
        <v>3018.7999999999997</v>
      </c>
      <c r="W56" s="9">
        <f t="shared" si="1"/>
        <v>-312.08148176624741</v>
      </c>
      <c r="X56" s="9">
        <f t="shared" si="2"/>
        <v>1614.9150285640844</v>
      </c>
    </row>
    <row r="57" spans="2:24" x14ac:dyDescent="0.45">
      <c r="B57" s="11">
        <v>51</v>
      </c>
      <c r="C57" s="90">
        <f>VLOOKUP(B57,'4_INFECTION MODEL (calc)'!G:H,2,FALSE)</f>
        <v>43956</v>
      </c>
      <c r="D57" s="58">
        <f>VLOOKUP(B57,'4_INFECTION MODEL (calc)'!C:E,3,FALSE)</f>
        <v>1002.8526833000815</v>
      </c>
      <c r="E57" s="58">
        <f>D57*'1_MODEL INPUTS'!$E$18</f>
        <v>272.33832141400035</v>
      </c>
      <c r="F57" s="59">
        <f>E57*'1_MODEL INPUTS'!$E$19</f>
        <v>196.90060638232225</v>
      </c>
      <c r="G57" s="59">
        <f>F57*'1_MODEL INPUTS'!$E$20</f>
        <v>196.90060638232225</v>
      </c>
      <c r="H57" s="11">
        <f>B57+'1_MODEL INPUTS'!$E$25-1</f>
        <v>64</v>
      </c>
      <c r="I57" s="59">
        <f>F57*'1_MODEL INPUTS'!$E$21</f>
        <v>0</v>
      </c>
      <c r="J57" s="11">
        <f>B57+'1_MODEL INPUTS'!$E$25-1</f>
        <v>64</v>
      </c>
      <c r="K57" s="58">
        <f>E57*'1_MODEL INPUTS'!$E$22</f>
        <v>75.43771503167811</v>
      </c>
      <c r="L57" s="58">
        <f>K57*'1_MODEL INPUTS'!$E$23</f>
        <v>38.47323466615584</v>
      </c>
      <c r="M57" s="58">
        <f>B57+'1_MODEL INPUTS'!$E$28</f>
        <v>52</v>
      </c>
      <c r="N57" s="58">
        <f>M57+'1_MODEL INPUTS'!$E$29</f>
        <v>67</v>
      </c>
      <c r="O57" s="58">
        <f>N57+'1_MODEL INPUTS'!$E$30-1</f>
        <v>80</v>
      </c>
      <c r="P57" s="58">
        <f>K57*'1_MODEL INPUTS'!$E$24</f>
        <v>36.96448036552227</v>
      </c>
      <c r="Q57" s="11">
        <f>B57+'1_MODEL INPUTS'!$E$32</f>
        <v>52</v>
      </c>
      <c r="R57" s="11">
        <f>Q57+'1_MODEL INPUTS'!$E$33-1</f>
        <v>85</v>
      </c>
      <c r="S57" s="93">
        <f t="shared" si="0"/>
        <v>564.53999328007808</v>
      </c>
      <c r="T57" s="7">
        <f>SUMIFS(G:G,H:H,"&gt;="&amp;B57,'5_ADMISSIONS MODEL (calc)'!B:B,"&lt;="&amp;B57)+SUMIFS('5_ADMISSIONS MODEL (calc)'!I:I,'5_ADMISSIONS MODEL (calc)'!J:J,"&gt;="&amp;B57,'5_ADMISSIONS MODEL (calc)'!B:B,"&lt;="&amp;B57)+SUMIFS('5_ADMISSIONS MODEL (calc)'!L:L,'5_ADMISSIONS MODEL (calc)'!M:M,"&gt;"&amp;B57,'5_ADMISSIONS MODEL (calc)'!B:B,"&lt;="&amp;B57)+SUMIFS('5_ADMISSIONS MODEL (calc)'!L:L,'5_ADMISSIONS MODEL (calc)'!N:N,"&lt;="&amp;B57,'5_ADMISSIONS MODEL (calc)'!O:O,"&gt;="&amp;B57)+SUMIFS('5_ADMISSIONS MODEL (calc)'!P:P,'5_ADMISSIONS MODEL (calc)'!Q:Q,"&gt;"&amp;B57,'5_ADMISSIONS MODEL (calc)'!B:B,"&lt;="&amp;B57)</f>
        <v>1570.6111273623651</v>
      </c>
      <c r="U57" s="7">
        <f>'1_MODEL INPUTS'!$E$35*(1-'1_MODEL INPUTS'!$E$37)</f>
        <v>192.39999999999995</v>
      </c>
      <c r="V57" s="23">
        <f>'1_MODEL INPUTS'!$E$36*(1-'1_MODEL INPUTS'!$E$38+'1_MODEL INPUTS'!$E$39)</f>
        <v>3018.7999999999997</v>
      </c>
      <c r="W57" s="9">
        <f t="shared" si="1"/>
        <v>-372.1399932800781</v>
      </c>
      <c r="X57" s="9">
        <f t="shared" si="2"/>
        <v>1448.1888726376346</v>
      </c>
    </row>
    <row r="58" spans="2:24" x14ac:dyDescent="0.45">
      <c r="B58" s="11">
        <v>52</v>
      </c>
      <c r="C58" s="90">
        <f>VLOOKUP(B58,'4_INFECTION MODEL (calc)'!G:H,2,FALSE)</f>
        <v>43957</v>
      </c>
      <c r="D58" s="58">
        <f>VLOOKUP(B58,'4_INFECTION MODEL (calc)'!C:E,3,FALSE)</f>
        <v>1117.5657350463243</v>
      </c>
      <c r="E58" s="58">
        <f>D58*'1_MODEL INPUTS'!$E$18</f>
        <v>303.49021488458004</v>
      </c>
      <c r="F58" s="59">
        <f>E58*'1_MODEL INPUTS'!$E$19</f>
        <v>219.42342536155135</v>
      </c>
      <c r="G58" s="59">
        <f>F58*'1_MODEL INPUTS'!$E$20</f>
        <v>219.42342536155135</v>
      </c>
      <c r="H58" s="11">
        <f>B58+'1_MODEL INPUTS'!$E$25-1</f>
        <v>65</v>
      </c>
      <c r="I58" s="59">
        <f>F58*'1_MODEL INPUTS'!$E$21</f>
        <v>0</v>
      </c>
      <c r="J58" s="11">
        <f>B58+'1_MODEL INPUTS'!$E$25-1</f>
        <v>65</v>
      </c>
      <c r="K58" s="58">
        <f>E58*'1_MODEL INPUTS'!$E$22</f>
        <v>84.066789523028675</v>
      </c>
      <c r="L58" s="58">
        <f>K58*'1_MODEL INPUTS'!$E$23</f>
        <v>42.874062656744627</v>
      </c>
      <c r="M58" s="58">
        <f>B58+'1_MODEL INPUTS'!$E$28</f>
        <v>53</v>
      </c>
      <c r="N58" s="58">
        <f>M58+'1_MODEL INPUTS'!$E$29</f>
        <v>68</v>
      </c>
      <c r="O58" s="58">
        <f>N58+'1_MODEL INPUTS'!$E$30-1</f>
        <v>81</v>
      </c>
      <c r="P58" s="58">
        <f>K58*'1_MODEL INPUTS'!$E$24</f>
        <v>41.192726866284048</v>
      </c>
      <c r="Q58" s="11">
        <f>B58+'1_MODEL INPUTS'!$E$32</f>
        <v>53</v>
      </c>
      <c r="R58" s="11">
        <f>Q58+'1_MODEL INPUTS'!$E$33-1</f>
        <v>86</v>
      </c>
      <c r="S58" s="93">
        <f t="shared" si="0"/>
        <v>631.468402291134</v>
      </c>
      <c r="T58" s="7">
        <f>SUMIFS(G:G,H:H,"&gt;="&amp;B58,'5_ADMISSIONS MODEL (calc)'!B:B,"&lt;="&amp;B58)+SUMIFS('5_ADMISSIONS MODEL (calc)'!I:I,'5_ADMISSIONS MODEL (calc)'!J:J,"&gt;="&amp;B58,'5_ADMISSIONS MODEL (calc)'!B:B,"&lt;="&amp;B58)+SUMIFS('5_ADMISSIONS MODEL (calc)'!L:L,'5_ADMISSIONS MODEL (calc)'!M:M,"&gt;"&amp;B58,'5_ADMISSIONS MODEL (calc)'!B:B,"&lt;="&amp;B58)+SUMIFS('5_ADMISSIONS MODEL (calc)'!L:L,'5_ADMISSIONS MODEL (calc)'!N:N,"&lt;="&amp;B58,'5_ADMISSIONS MODEL (calc)'!O:O,"&gt;="&amp;B58)+SUMIFS('5_ADMISSIONS MODEL (calc)'!P:P,'5_ADMISSIONS MODEL (calc)'!Q:Q,"&gt;"&amp;B58,'5_ADMISSIONS MODEL (calc)'!B:B,"&lt;="&amp;B58)</f>
        <v>1756.4085451707754</v>
      </c>
      <c r="U58" s="7">
        <f>'1_MODEL INPUTS'!$E$35*(1-'1_MODEL INPUTS'!$E$37)</f>
        <v>192.39999999999995</v>
      </c>
      <c r="V58" s="23">
        <f>'1_MODEL INPUTS'!$E$36*(1-'1_MODEL INPUTS'!$E$38+'1_MODEL INPUTS'!$E$39)</f>
        <v>3018.7999999999997</v>
      </c>
      <c r="W58" s="9">
        <f t="shared" si="1"/>
        <v>-439.06840229113402</v>
      </c>
      <c r="X58" s="9">
        <f t="shared" si="2"/>
        <v>1262.3914548292244</v>
      </c>
    </row>
    <row r="59" spans="2:24" x14ac:dyDescent="0.45">
      <c r="B59" s="11">
        <v>53</v>
      </c>
      <c r="C59" s="90">
        <f>VLOOKUP(B59,'4_INFECTION MODEL (calc)'!G:H,2,FALSE)</f>
        <v>43958</v>
      </c>
      <c r="D59" s="58">
        <f>VLOOKUP(B59,'4_INFECTION MODEL (calc)'!C:E,3,FALSE)</f>
        <v>1245.4004391150575</v>
      </c>
      <c r="E59" s="58">
        <f>D59*'1_MODEL INPUTS'!$E$18</f>
        <v>338.20547197495455</v>
      </c>
      <c r="F59" s="59">
        <f>E59*'1_MODEL INPUTS'!$E$19</f>
        <v>244.52255623789213</v>
      </c>
      <c r="G59" s="59">
        <f>F59*'1_MODEL INPUTS'!$E$20</f>
        <v>244.52255623789213</v>
      </c>
      <c r="H59" s="11">
        <f>B59+'1_MODEL INPUTS'!$E$25-1</f>
        <v>66</v>
      </c>
      <c r="I59" s="59">
        <f>F59*'1_MODEL INPUTS'!$E$21</f>
        <v>0</v>
      </c>
      <c r="J59" s="11">
        <f>B59+'1_MODEL INPUTS'!$E$25-1</f>
        <v>66</v>
      </c>
      <c r="K59" s="58">
        <f>E59*'1_MODEL INPUTS'!$E$22</f>
        <v>93.682915737062416</v>
      </c>
      <c r="L59" s="58">
        <f>K59*'1_MODEL INPUTS'!$E$23</f>
        <v>47.778287025901832</v>
      </c>
      <c r="M59" s="58">
        <f>B59+'1_MODEL INPUTS'!$E$28</f>
        <v>54</v>
      </c>
      <c r="N59" s="58">
        <f>M59+'1_MODEL INPUTS'!$E$29</f>
        <v>69</v>
      </c>
      <c r="O59" s="58">
        <f>N59+'1_MODEL INPUTS'!$E$30-1</f>
        <v>82</v>
      </c>
      <c r="P59" s="58">
        <f>K59*'1_MODEL INPUTS'!$E$24</f>
        <v>45.904628711160584</v>
      </c>
      <c r="Q59" s="11">
        <f>B59+'1_MODEL INPUTS'!$E$32</f>
        <v>54</v>
      </c>
      <c r="R59" s="11">
        <f>Q59+'1_MODEL INPUTS'!$E$33-1</f>
        <v>87</v>
      </c>
      <c r="S59" s="93">
        <f t="shared" si="0"/>
        <v>706.05253399608978</v>
      </c>
      <c r="T59" s="7">
        <f>SUMIFS(G:G,H:H,"&gt;="&amp;B59,'5_ADMISSIONS MODEL (calc)'!B:B,"&lt;="&amp;B59)+SUMIFS('5_ADMISSIONS MODEL (calc)'!I:I,'5_ADMISSIONS MODEL (calc)'!J:J,"&gt;="&amp;B59,'5_ADMISSIONS MODEL (calc)'!B:B,"&lt;="&amp;B59)+SUMIFS('5_ADMISSIONS MODEL (calc)'!L:L,'5_ADMISSIONS MODEL (calc)'!M:M,"&gt;"&amp;B59,'5_ADMISSIONS MODEL (calc)'!B:B,"&lt;="&amp;B59)+SUMIFS('5_ADMISSIONS MODEL (calc)'!L:L,'5_ADMISSIONS MODEL (calc)'!N:N,"&lt;="&amp;B59,'5_ADMISSIONS MODEL (calc)'!O:O,"&gt;="&amp;B59)+SUMIFS('5_ADMISSIONS MODEL (calc)'!P:P,'5_ADMISSIONS MODEL (calc)'!Q:Q,"&gt;"&amp;B59,'5_ADMISSIONS MODEL (calc)'!B:B,"&lt;="&amp;B59)</f>
        <v>2017.1391328416178</v>
      </c>
      <c r="U59" s="7">
        <f>'1_MODEL INPUTS'!$E$35*(1-'1_MODEL INPUTS'!$E$37)</f>
        <v>192.39999999999995</v>
      </c>
      <c r="V59" s="23">
        <f>'1_MODEL INPUTS'!$E$36*(1-'1_MODEL INPUTS'!$E$38+'1_MODEL INPUTS'!$E$39)</f>
        <v>3018.7999999999997</v>
      </c>
      <c r="W59" s="9">
        <f t="shared" si="1"/>
        <v>-513.6525339960898</v>
      </c>
      <c r="X59" s="9">
        <f t="shared" si="2"/>
        <v>1001.660867158382</v>
      </c>
    </row>
    <row r="60" spans="2:24" x14ac:dyDescent="0.45">
      <c r="B60" s="11">
        <v>54</v>
      </c>
      <c r="C60" s="90">
        <f>VLOOKUP(B60,'4_INFECTION MODEL (calc)'!G:H,2,FALSE)</f>
        <v>43959</v>
      </c>
      <c r="D60" s="58">
        <f>VLOOKUP(B60,'4_INFECTION MODEL (calc)'!C:E,3,FALSE)</f>
        <v>1387.8577385729277</v>
      </c>
      <c r="E60" s="58">
        <f>D60*'1_MODEL INPUTS'!$E$18</f>
        <v>376.89169424227731</v>
      </c>
      <c r="F60" s="59">
        <f>E60*'1_MODEL INPUTS'!$E$19</f>
        <v>272.4926949371665</v>
      </c>
      <c r="G60" s="59">
        <f>F60*'1_MODEL INPUTS'!$E$20</f>
        <v>272.4926949371665</v>
      </c>
      <c r="H60" s="11">
        <f>B60+'1_MODEL INPUTS'!$E$25-1</f>
        <v>67</v>
      </c>
      <c r="I60" s="59">
        <f>F60*'1_MODEL INPUTS'!$E$21</f>
        <v>0</v>
      </c>
      <c r="J60" s="11">
        <f>B60+'1_MODEL INPUTS'!$E$25-1</f>
        <v>67</v>
      </c>
      <c r="K60" s="58">
        <f>E60*'1_MODEL INPUTS'!$E$22</f>
        <v>104.39899930511082</v>
      </c>
      <c r="L60" s="58">
        <f>K60*'1_MODEL INPUTS'!$E$23</f>
        <v>53.243489645606516</v>
      </c>
      <c r="M60" s="58">
        <f>B60+'1_MODEL INPUTS'!$E$28</f>
        <v>55</v>
      </c>
      <c r="N60" s="58">
        <f>M60+'1_MODEL INPUTS'!$E$29</f>
        <v>70</v>
      </c>
      <c r="O60" s="58">
        <f>N60+'1_MODEL INPUTS'!$E$30-1</f>
        <v>83</v>
      </c>
      <c r="P60" s="58">
        <f>K60*'1_MODEL INPUTS'!$E$24</f>
        <v>51.155509659504304</v>
      </c>
      <c r="Q60" s="11">
        <f>B60+'1_MODEL INPUTS'!$E$32</f>
        <v>55</v>
      </c>
      <c r="R60" s="11">
        <f>Q60+'1_MODEL INPUTS'!$E$33-1</f>
        <v>88</v>
      </c>
      <c r="S60" s="93">
        <f t="shared" si="0"/>
        <v>789.1681015761186</v>
      </c>
      <c r="T60" s="7">
        <f>SUMIFS(G:G,H:H,"&gt;="&amp;B60,'5_ADMISSIONS MODEL (calc)'!B:B,"&lt;="&amp;B60)+SUMIFS('5_ADMISSIONS MODEL (calc)'!I:I,'5_ADMISSIONS MODEL (calc)'!J:J,"&gt;="&amp;B60,'5_ADMISSIONS MODEL (calc)'!B:B,"&lt;="&amp;B60)+SUMIFS('5_ADMISSIONS MODEL (calc)'!L:L,'5_ADMISSIONS MODEL (calc)'!M:M,"&gt;"&amp;B60,'5_ADMISSIONS MODEL (calc)'!B:B,"&lt;="&amp;B60)+SUMIFS('5_ADMISSIONS MODEL (calc)'!L:L,'5_ADMISSIONS MODEL (calc)'!N:N,"&lt;="&amp;B60,'5_ADMISSIONS MODEL (calc)'!O:O,"&gt;="&amp;B60)+SUMIFS('5_ADMISSIONS MODEL (calc)'!P:P,'5_ADMISSIONS MODEL (calc)'!Q:Q,"&gt;"&amp;B60,'5_ADMISSIONS MODEL (calc)'!B:B,"&lt;="&amp;B60)</f>
        <v>2247.8731076100748</v>
      </c>
      <c r="U60" s="7">
        <f>'1_MODEL INPUTS'!$E$35*(1-'1_MODEL INPUTS'!$E$37)</f>
        <v>192.39999999999995</v>
      </c>
      <c r="V60" s="23">
        <f>'1_MODEL INPUTS'!$E$36*(1-'1_MODEL INPUTS'!$E$38+'1_MODEL INPUTS'!$E$39)</f>
        <v>3018.7999999999997</v>
      </c>
      <c r="W60" s="9">
        <f t="shared" si="1"/>
        <v>-596.76810157611862</v>
      </c>
      <c r="X60" s="9">
        <f t="shared" si="2"/>
        <v>770.92689238992489</v>
      </c>
    </row>
    <row r="61" spans="2:24" x14ac:dyDescent="0.45">
      <c r="B61" s="11">
        <v>55</v>
      </c>
      <c r="C61" s="90">
        <f>VLOOKUP(B61,'4_INFECTION MODEL (calc)'!G:H,2,FALSE)</f>
        <v>43960</v>
      </c>
      <c r="D61" s="58">
        <f>VLOOKUP(B61,'4_INFECTION MODEL (calc)'!C:E,3,FALSE)</f>
        <v>1546.6102644747843</v>
      </c>
      <c r="E61" s="58">
        <f>D61*'1_MODEL INPUTS'!$E$18</f>
        <v>420.00310745809787</v>
      </c>
      <c r="F61" s="59">
        <f>E61*'1_MODEL INPUTS'!$E$19</f>
        <v>303.66224669220475</v>
      </c>
      <c r="G61" s="59">
        <f>F61*'1_MODEL INPUTS'!$E$20</f>
        <v>303.66224669220475</v>
      </c>
      <c r="H61" s="11">
        <f>B61+'1_MODEL INPUTS'!$E$25-1</f>
        <v>68</v>
      </c>
      <c r="I61" s="59">
        <f>F61*'1_MODEL INPUTS'!$E$21</f>
        <v>0</v>
      </c>
      <c r="J61" s="11">
        <f>B61+'1_MODEL INPUTS'!$E$25-1</f>
        <v>68</v>
      </c>
      <c r="K61" s="58">
        <f>E61*'1_MODEL INPUTS'!$E$22</f>
        <v>116.34086076589313</v>
      </c>
      <c r="L61" s="58">
        <f>K61*'1_MODEL INPUTS'!$E$23</f>
        <v>59.333838990605493</v>
      </c>
      <c r="M61" s="58">
        <f>B61+'1_MODEL INPUTS'!$E$28</f>
        <v>56</v>
      </c>
      <c r="N61" s="58">
        <f>M61+'1_MODEL INPUTS'!$E$29</f>
        <v>71</v>
      </c>
      <c r="O61" s="58">
        <f>N61+'1_MODEL INPUTS'!$E$30-1</f>
        <v>84</v>
      </c>
      <c r="P61" s="58">
        <f>K61*'1_MODEL INPUTS'!$E$24</f>
        <v>57.007021775287633</v>
      </c>
      <c r="Q61" s="11">
        <f>B61+'1_MODEL INPUTS'!$E$32</f>
        <v>56</v>
      </c>
      <c r="R61" s="11">
        <f>Q61+'1_MODEL INPUTS'!$E$33-1</f>
        <v>89</v>
      </c>
      <c r="S61" s="93">
        <f t="shared" si="0"/>
        <v>892.27982816665804</v>
      </c>
      <c r="T61" s="7">
        <f>SUMIFS(G:G,H:H,"&gt;="&amp;B61,'5_ADMISSIONS MODEL (calc)'!B:B,"&lt;="&amp;B61)+SUMIFS('5_ADMISSIONS MODEL (calc)'!I:I,'5_ADMISSIONS MODEL (calc)'!J:J,"&gt;="&amp;B61,'5_ADMISSIONS MODEL (calc)'!B:B,"&lt;="&amp;B61)+SUMIFS('5_ADMISSIONS MODEL (calc)'!L:L,'5_ADMISSIONS MODEL (calc)'!M:M,"&gt;"&amp;B61,'5_ADMISSIONS MODEL (calc)'!B:B,"&lt;="&amp;B61)+SUMIFS('5_ADMISSIONS MODEL (calc)'!L:L,'5_ADMISSIONS MODEL (calc)'!N:N,"&lt;="&amp;B61,'5_ADMISSIONS MODEL (calc)'!O:O,"&gt;="&amp;B61)+SUMIFS('5_ADMISSIONS MODEL (calc)'!P:P,'5_ADMISSIONS MODEL (calc)'!Q:Q,"&gt;"&amp;B61,'5_ADMISSIONS MODEL (calc)'!B:B,"&lt;="&amp;B61)</f>
        <v>2494.5111501824749</v>
      </c>
      <c r="U61" s="7">
        <f>'1_MODEL INPUTS'!$E$35*(1-'1_MODEL INPUTS'!$E$37)</f>
        <v>192.39999999999995</v>
      </c>
      <c r="V61" s="23">
        <f>'1_MODEL INPUTS'!$E$36*(1-'1_MODEL INPUTS'!$E$38+'1_MODEL INPUTS'!$E$39)</f>
        <v>3018.7999999999997</v>
      </c>
      <c r="W61" s="9">
        <f t="shared" si="1"/>
        <v>-699.87982816665806</v>
      </c>
      <c r="X61" s="9">
        <f t="shared" si="2"/>
        <v>524.28884981752481</v>
      </c>
    </row>
    <row r="62" spans="2:24" x14ac:dyDescent="0.45">
      <c r="B62" s="11">
        <v>56</v>
      </c>
      <c r="C62" s="90">
        <f>VLOOKUP(B62,'4_INFECTION MODEL (calc)'!G:H,2,FALSE)</f>
        <v>43961</v>
      </c>
      <c r="D62" s="58">
        <f>VLOOKUP(B62,'4_INFECTION MODEL (calc)'!C:E,3,FALSE)</f>
        <v>1723.5219746934254</v>
      </c>
      <c r="E62" s="58">
        <f>D62*'1_MODEL INPUTS'!$E$18</f>
        <v>468.04589480038192</v>
      </c>
      <c r="F62" s="59">
        <f>E62*'1_MODEL INPUTS'!$E$19</f>
        <v>338.39718194067609</v>
      </c>
      <c r="G62" s="59">
        <f>F62*'1_MODEL INPUTS'!$E$20</f>
        <v>338.39718194067609</v>
      </c>
      <c r="H62" s="11">
        <f>B62+'1_MODEL INPUTS'!$E$25-1</f>
        <v>69</v>
      </c>
      <c r="I62" s="59">
        <f>F62*'1_MODEL INPUTS'!$E$21</f>
        <v>0</v>
      </c>
      <c r="J62" s="11">
        <f>B62+'1_MODEL INPUTS'!$E$25-1</f>
        <v>69</v>
      </c>
      <c r="K62" s="58">
        <f>E62*'1_MODEL INPUTS'!$E$22</f>
        <v>129.6487128597058</v>
      </c>
      <c r="L62" s="58">
        <f>K62*'1_MODEL INPUTS'!$E$23</f>
        <v>66.120843558449963</v>
      </c>
      <c r="M62" s="58">
        <f>B62+'1_MODEL INPUTS'!$E$28</f>
        <v>57</v>
      </c>
      <c r="N62" s="58">
        <f>M62+'1_MODEL INPUTS'!$E$29</f>
        <v>72</v>
      </c>
      <c r="O62" s="58">
        <f>N62+'1_MODEL INPUTS'!$E$30-1</f>
        <v>85</v>
      </c>
      <c r="P62" s="58">
        <f>K62*'1_MODEL INPUTS'!$E$24</f>
        <v>63.527869301255841</v>
      </c>
      <c r="Q62" s="11">
        <f>B62+'1_MODEL INPUTS'!$E$32</f>
        <v>57</v>
      </c>
      <c r="R62" s="11">
        <f>Q62+'1_MODEL INPUTS'!$E$33-1</f>
        <v>90</v>
      </c>
      <c r="S62" s="93">
        <f t="shared" si="0"/>
        <v>995.49754507083867</v>
      </c>
      <c r="T62" s="7">
        <f>SUMIFS(G:G,H:H,"&gt;="&amp;B62,'5_ADMISSIONS MODEL (calc)'!B:B,"&lt;="&amp;B62)+SUMIFS('5_ADMISSIONS MODEL (calc)'!I:I,'5_ADMISSIONS MODEL (calc)'!J:J,"&gt;="&amp;B62,'5_ADMISSIONS MODEL (calc)'!B:B,"&lt;="&amp;B62)+SUMIFS('5_ADMISSIONS MODEL (calc)'!L:L,'5_ADMISSIONS MODEL (calc)'!M:M,"&gt;"&amp;B62,'5_ADMISSIONS MODEL (calc)'!B:B,"&lt;="&amp;B62)+SUMIFS('5_ADMISSIONS MODEL (calc)'!L:L,'5_ADMISSIONS MODEL (calc)'!N:N,"&lt;="&amp;B62,'5_ADMISSIONS MODEL (calc)'!O:O,"&gt;="&amp;B62)+SUMIFS('5_ADMISSIONS MODEL (calc)'!P:P,'5_ADMISSIONS MODEL (calc)'!Q:Q,"&gt;"&amp;B62,'5_ADMISSIONS MODEL (calc)'!B:B,"&lt;="&amp;B62)</f>
        <v>2781.0499392594484</v>
      </c>
      <c r="U62" s="7">
        <f>'1_MODEL INPUTS'!$E$35*(1-'1_MODEL INPUTS'!$E$37)</f>
        <v>192.39999999999995</v>
      </c>
      <c r="V62" s="23">
        <f>'1_MODEL INPUTS'!$E$36*(1-'1_MODEL INPUTS'!$E$38+'1_MODEL INPUTS'!$E$39)</f>
        <v>3018.7999999999997</v>
      </c>
      <c r="W62" s="9">
        <f t="shared" si="1"/>
        <v>-803.09754507083869</v>
      </c>
      <c r="X62" s="9">
        <f t="shared" si="2"/>
        <v>237.75006074055136</v>
      </c>
    </row>
    <row r="63" spans="2:24" x14ac:dyDescent="0.45">
      <c r="B63" s="11">
        <v>57</v>
      </c>
      <c r="C63" s="90">
        <f>VLOOKUP(B63,'4_INFECTION MODEL (calc)'!G:H,2,FALSE)</f>
        <v>43962</v>
      </c>
      <c r="D63" s="58">
        <f>VLOOKUP(B63,'4_INFECTION MODEL (calc)'!C:E,3,FALSE)</f>
        <v>1920.6700391710474</v>
      </c>
      <c r="E63" s="58">
        <f>D63*'1_MODEL INPUTS'!$E$18</f>
        <v>521.58414009197759</v>
      </c>
      <c r="F63" s="59">
        <f>E63*'1_MODEL INPUTS'!$E$19</f>
        <v>377.10533328649979</v>
      </c>
      <c r="G63" s="59">
        <f>F63*'1_MODEL INPUTS'!$E$20</f>
        <v>377.10533328649979</v>
      </c>
      <c r="H63" s="11">
        <f>B63+'1_MODEL INPUTS'!$E$25-1</f>
        <v>70</v>
      </c>
      <c r="I63" s="59">
        <f>F63*'1_MODEL INPUTS'!$E$21</f>
        <v>0</v>
      </c>
      <c r="J63" s="11">
        <f>B63+'1_MODEL INPUTS'!$E$25-1</f>
        <v>70</v>
      </c>
      <c r="K63" s="58">
        <f>E63*'1_MODEL INPUTS'!$E$22</f>
        <v>144.4788068054778</v>
      </c>
      <c r="L63" s="58">
        <f>K63*'1_MODEL INPUTS'!$E$23</f>
        <v>73.684191470793678</v>
      </c>
      <c r="M63" s="58">
        <f>B63+'1_MODEL INPUTS'!$E$28</f>
        <v>58</v>
      </c>
      <c r="N63" s="58">
        <f>M63+'1_MODEL INPUTS'!$E$29</f>
        <v>73</v>
      </c>
      <c r="O63" s="58">
        <f>N63+'1_MODEL INPUTS'!$E$30-1</f>
        <v>86</v>
      </c>
      <c r="P63" s="58">
        <f>K63*'1_MODEL INPUTS'!$E$24</f>
        <v>70.794615334684124</v>
      </c>
      <c r="Q63" s="11">
        <f>B63+'1_MODEL INPUTS'!$E$32</f>
        <v>58</v>
      </c>
      <c r="R63" s="11">
        <f>Q63+'1_MODEL INPUTS'!$E$33-1</f>
        <v>91</v>
      </c>
      <c r="S63" s="93">
        <f t="shared" si="0"/>
        <v>1110.5220003898735</v>
      </c>
      <c r="T63" s="7">
        <f>SUMIFS(G:G,H:H,"&gt;="&amp;B63,'5_ADMISSIONS MODEL (calc)'!B:B,"&lt;="&amp;B63)+SUMIFS('5_ADMISSIONS MODEL (calc)'!I:I,'5_ADMISSIONS MODEL (calc)'!J:J,"&gt;="&amp;B63,'5_ADMISSIONS MODEL (calc)'!B:B,"&lt;="&amp;B63)+SUMIFS('5_ADMISSIONS MODEL (calc)'!L:L,'5_ADMISSIONS MODEL (calc)'!M:M,"&gt;"&amp;B63,'5_ADMISSIONS MODEL (calc)'!B:B,"&lt;="&amp;B63)+SUMIFS('5_ADMISSIONS MODEL (calc)'!L:L,'5_ADMISSIONS MODEL (calc)'!N:N,"&lt;="&amp;B63,'5_ADMISSIONS MODEL (calc)'!O:O,"&gt;="&amp;B63)+SUMIFS('5_ADMISSIONS MODEL (calc)'!P:P,'5_ADMISSIONS MODEL (calc)'!Q:Q,"&gt;"&amp;B63,'5_ADMISSIONS MODEL (calc)'!B:B,"&lt;="&amp;B63)</f>
        <v>3100.3649670463083</v>
      </c>
      <c r="U63" s="7">
        <f>'1_MODEL INPUTS'!$E$35*(1-'1_MODEL INPUTS'!$E$37)</f>
        <v>192.39999999999995</v>
      </c>
      <c r="V63" s="23">
        <f>'1_MODEL INPUTS'!$E$36*(1-'1_MODEL INPUTS'!$E$38+'1_MODEL INPUTS'!$E$39)</f>
        <v>3018.7999999999997</v>
      </c>
      <c r="W63" s="9">
        <f t="shared" si="1"/>
        <v>-918.12200038987351</v>
      </c>
      <c r="X63" s="9">
        <f t="shared" si="2"/>
        <v>-81.564967046308539</v>
      </c>
    </row>
    <row r="64" spans="2:24" x14ac:dyDescent="0.45">
      <c r="B64" s="11">
        <v>58</v>
      </c>
      <c r="C64" s="90">
        <f>VLOOKUP(B64,'4_INFECTION MODEL (calc)'!G:H,2,FALSE)</f>
        <v>43963</v>
      </c>
      <c r="D64" s="58">
        <f>VLOOKUP(B64,'4_INFECTION MODEL (calc)'!C:E,3,FALSE)</f>
        <v>2140.3692285533471</v>
      </c>
      <c r="E64" s="58">
        <f>D64*'1_MODEL INPUTS'!$E$18</f>
        <v>581.2464508667781</v>
      </c>
      <c r="F64" s="59">
        <f>E64*'1_MODEL INPUTS'!$E$19</f>
        <v>420.24118397668053</v>
      </c>
      <c r="G64" s="59">
        <f>F64*'1_MODEL INPUTS'!$E$20</f>
        <v>420.24118397668053</v>
      </c>
      <c r="H64" s="11">
        <f>B64+'1_MODEL INPUTS'!$E$25-1</f>
        <v>71</v>
      </c>
      <c r="I64" s="59">
        <f>F64*'1_MODEL INPUTS'!$E$21</f>
        <v>0</v>
      </c>
      <c r="J64" s="11">
        <f>B64+'1_MODEL INPUTS'!$E$25-1</f>
        <v>71</v>
      </c>
      <c r="K64" s="58">
        <f>E64*'1_MODEL INPUTS'!$E$22</f>
        <v>161.00526689009754</v>
      </c>
      <c r="L64" s="58">
        <f>K64*'1_MODEL INPUTS'!$E$23</f>
        <v>82.112686113949749</v>
      </c>
      <c r="M64" s="58">
        <f>B64+'1_MODEL INPUTS'!$E$28</f>
        <v>59</v>
      </c>
      <c r="N64" s="58">
        <f>M64+'1_MODEL INPUTS'!$E$29</f>
        <v>74</v>
      </c>
      <c r="O64" s="58">
        <f>N64+'1_MODEL INPUTS'!$E$30-1</f>
        <v>87</v>
      </c>
      <c r="P64" s="58">
        <f>K64*'1_MODEL INPUTS'!$E$24</f>
        <v>78.892580776147796</v>
      </c>
      <c r="Q64" s="11">
        <f>B64+'1_MODEL INPUTS'!$E$32</f>
        <v>59</v>
      </c>
      <c r="R64" s="11">
        <f>Q64+'1_MODEL INPUTS'!$E$33-1</f>
        <v>92</v>
      </c>
      <c r="S64" s="93">
        <f t="shared" si="0"/>
        <v>1238.7037284717194</v>
      </c>
      <c r="T64" s="7">
        <f>SUMIFS(G:G,H:H,"&gt;="&amp;B64,'5_ADMISSIONS MODEL (calc)'!B:B,"&lt;="&amp;B64)+SUMIFS('5_ADMISSIONS MODEL (calc)'!I:I,'5_ADMISSIONS MODEL (calc)'!J:J,"&gt;="&amp;B64,'5_ADMISSIONS MODEL (calc)'!B:B,"&lt;="&amp;B64)+SUMIFS('5_ADMISSIONS MODEL (calc)'!L:L,'5_ADMISSIONS MODEL (calc)'!M:M,"&gt;"&amp;B64,'5_ADMISSIONS MODEL (calc)'!B:B,"&lt;="&amp;B64)+SUMIFS('5_ADMISSIONS MODEL (calc)'!L:L,'5_ADMISSIONS MODEL (calc)'!N:N,"&lt;="&amp;B64,'5_ADMISSIONS MODEL (calc)'!O:O,"&gt;="&amp;B64)+SUMIFS('5_ADMISSIONS MODEL (calc)'!P:P,'5_ADMISSIONS MODEL (calc)'!Q:Q,"&gt;"&amp;B64,'5_ADMISSIONS MODEL (calc)'!B:B,"&lt;="&amp;B64)</f>
        <v>3456.205400723622</v>
      </c>
      <c r="U64" s="7">
        <f>'1_MODEL INPUTS'!$E$35*(1-'1_MODEL INPUTS'!$E$37)</f>
        <v>192.39999999999995</v>
      </c>
      <c r="V64" s="23">
        <f>'1_MODEL INPUTS'!$E$36*(1-'1_MODEL INPUTS'!$E$38+'1_MODEL INPUTS'!$E$39)</f>
        <v>3018.7999999999997</v>
      </c>
      <c r="W64" s="9">
        <f t="shared" si="1"/>
        <v>-1046.3037284717195</v>
      </c>
      <c r="X64" s="9">
        <f t="shared" si="2"/>
        <v>-437.40540072362228</v>
      </c>
    </row>
    <row r="65" spans="2:24" x14ac:dyDescent="0.45">
      <c r="B65" s="11">
        <v>59</v>
      </c>
      <c r="C65" s="90">
        <f>VLOOKUP(B65,'4_INFECTION MODEL (calc)'!G:H,2,FALSE)</f>
        <v>43964</v>
      </c>
      <c r="D65" s="58">
        <f>VLOOKUP(B65,'4_INFECTION MODEL (calc)'!C:E,3,FALSE)</f>
        <v>2385.1990925600476</v>
      </c>
      <c r="E65" s="58">
        <f>D65*'1_MODEL INPUTS'!$E$18</f>
        <v>647.73333902685226</v>
      </c>
      <c r="F65" s="59">
        <f>E65*'1_MODEL INPUTS'!$E$19</f>
        <v>468.31120411641416</v>
      </c>
      <c r="G65" s="59">
        <f>F65*'1_MODEL INPUTS'!$E$20</f>
        <v>468.31120411641416</v>
      </c>
      <c r="H65" s="11">
        <f>B65+'1_MODEL INPUTS'!$E$25-1</f>
        <v>72</v>
      </c>
      <c r="I65" s="59">
        <f>F65*'1_MODEL INPUTS'!$E$21</f>
        <v>0</v>
      </c>
      <c r="J65" s="11">
        <f>B65+'1_MODEL INPUTS'!$E$25-1</f>
        <v>72</v>
      </c>
      <c r="K65" s="58">
        <f>E65*'1_MODEL INPUTS'!$E$22</f>
        <v>179.4221349104381</v>
      </c>
      <c r="L65" s="58">
        <f>K65*'1_MODEL INPUTS'!$E$23</f>
        <v>91.505288804323428</v>
      </c>
      <c r="M65" s="58">
        <f>B65+'1_MODEL INPUTS'!$E$28</f>
        <v>60</v>
      </c>
      <c r="N65" s="58">
        <f>M65+'1_MODEL INPUTS'!$E$29</f>
        <v>75</v>
      </c>
      <c r="O65" s="58">
        <f>N65+'1_MODEL INPUTS'!$E$30-1</f>
        <v>88</v>
      </c>
      <c r="P65" s="58">
        <f>K65*'1_MODEL INPUTS'!$E$24</f>
        <v>87.916846106114676</v>
      </c>
      <c r="Q65" s="11">
        <f>B65+'1_MODEL INPUTS'!$E$32</f>
        <v>60</v>
      </c>
      <c r="R65" s="11">
        <f>Q65+'1_MODEL INPUTS'!$E$33-1</f>
        <v>93</v>
      </c>
      <c r="S65" s="93">
        <f t="shared" si="0"/>
        <v>1381.54774688916</v>
      </c>
      <c r="T65" s="7">
        <f>SUMIFS(G:G,H:H,"&gt;="&amp;B65,'5_ADMISSIONS MODEL (calc)'!B:B,"&lt;="&amp;B65)+SUMIFS('5_ADMISSIONS MODEL (calc)'!I:I,'5_ADMISSIONS MODEL (calc)'!J:J,"&gt;="&amp;B65,'5_ADMISSIONS MODEL (calc)'!B:B,"&lt;="&amp;B65)+SUMIFS('5_ADMISSIONS MODEL (calc)'!L:L,'5_ADMISSIONS MODEL (calc)'!M:M,"&gt;"&amp;B65,'5_ADMISSIONS MODEL (calc)'!B:B,"&lt;="&amp;B65)+SUMIFS('5_ADMISSIONS MODEL (calc)'!L:L,'5_ADMISSIONS MODEL (calc)'!N:N,"&lt;="&amp;B65,'5_ADMISSIONS MODEL (calc)'!O:O,"&gt;="&amp;B65)+SUMIFS('5_ADMISSIONS MODEL (calc)'!P:P,'5_ADMISSIONS MODEL (calc)'!Q:Q,"&gt;"&amp;B65,'5_ADMISSIONS MODEL (calc)'!B:B,"&lt;="&amp;B65)</f>
        <v>3852.7492624931942</v>
      </c>
      <c r="U65" s="7">
        <f>'1_MODEL INPUTS'!$E$35*(1-'1_MODEL INPUTS'!$E$37)</f>
        <v>192.39999999999995</v>
      </c>
      <c r="V65" s="23">
        <f>'1_MODEL INPUTS'!$E$36*(1-'1_MODEL INPUTS'!$E$38+'1_MODEL INPUTS'!$E$39)</f>
        <v>3018.7999999999997</v>
      </c>
      <c r="W65" s="9">
        <f t="shared" si="1"/>
        <v>-1189.1477468891601</v>
      </c>
      <c r="X65" s="9">
        <f t="shared" si="2"/>
        <v>-833.94926249319451</v>
      </c>
    </row>
    <row r="66" spans="2:24" x14ac:dyDescent="0.45">
      <c r="B66" s="11">
        <v>60</v>
      </c>
      <c r="C66" s="90">
        <f>VLOOKUP(B66,'4_INFECTION MODEL (calc)'!G:H,2,FALSE)</f>
        <v>43965</v>
      </c>
      <c r="D66" s="58">
        <f>VLOOKUP(B66,'4_INFECTION MODEL (calc)'!C:E,3,FALSE)</f>
        <v>2658.0342472006705</v>
      </c>
      <c r="E66" s="58">
        <f>D66*'1_MODEL INPUTS'!$E$18</f>
        <v>721.82544574889494</v>
      </c>
      <c r="F66" s="59">
        <f>E66*'1_MODEL INPUTS'!$E$19</f>
        <v>521.87979727645097</v>
      </c>
      <c r="G66" s="59">
        <f>F66*'1_MODEL INPUTS'!$E$20</f>
        <v>521.87979727645097</v>
      </c>
      <c r="H66" s="11">
        <f>B66+'1_MODEL INPUTS'!$E$25-1</f>
        <v>73</v>
      </c>
      <c r="I66" s="59">
        <f>F66*'1_MODEL INPUTS'!$E$21</f>
        <v>0</v>
      </c>
      <c r="J66" s="11">
        <f>B66+'1_MODEL INPUTS'!$E$25-1</f>
        <v>73</v>
      </c>
      <c r="K66" s="58">
        <f>E66*'1_MODEL INPUTS'!$E$22</f>
        <v>199.94564847244391</v>
      </c>
      <c r="L66" s="58">
        <f>K66*'1_MODEL INPUTS'!$E$23</f>
        <v>101.9722807209464</v>
      </c>
      <c r="M66" s="58">
        <f>B66+'1_MODEL INPUTS'!$E$28</f>
        <v>61</v>
      </c>
      <c r="N66" s="58">
        <f>M66+'1_MODEL INPUTS'!$E$29</f>
        <v>76</v>
      </c>
      <c r="O66" s="58">
        <f>N66+'1_MODEL INPUTS'!$E$30-1</f>
        <v>89</v>
      </c>
      <c r="P66" s="58">
        <f>K66*'1_MODEL INPUTS'!$E$24</f>
        <v>97.973367751497506</v>
      </c>
      <c r="Q66" s="11">
        <f>B66+'1_MODEL INPUTS'!$E$32</f>
        <v>61</v>
      </c>
      <c r="R66" s="11">
        <f>Q66+'1_MODEL INPUTS'!$E$33-1</f>
        <v>94</v>
      </c>
      <c r="S66" s="93">
        <f t="shared" si="0"/>
        <v>1540.7312272726795</v>
      </c>
      <c r="T66" s="7">
        <f>SUMIFS(G:G,H:H,"&gt;="&amp;B66,'5_ADMISSIONS MODEL (calc)'!B:B,"&lt;="&amp;B66)+SUMIFS('5_ADMISSIONS MODEL (calc)'!I:I,'5_ADMISSIONS MODEL (calc)'!J:J,"&gt;="&amp;B66,'5_ADMISSIONS MODEL (calc)'!B:B,"&lt;="&amp;B66)+SUMIFS('5_ADMISSIONS MODEL (calc)'!L:L,'5_ADMISSIONS MODEL (calc)'!M:M,"&gt;"&amp;B66,'5_ADMISSIONS MODEL (calc)'!B:B,"&lt;="&amp;B66)+SUMIFS('5_ADMISSIONS MODEL (calc)'!L:L,'5_ADMISSIONS MODEL (calc)'!N:N,"&lt;="&amp;B66,'5_ADMISSIONS MODEL (calc)'!O:O,"&gt;="&amp;B66)+SUMIFS('5_ADMISSIONS MODEL (calc)'!P:P,'5_ADMISSIONS MODEL (calc)'!Q:Q,"&gt;"&amp;B66,'5_ADMISSIONS MODEL (calc)'!B:B,"&lt;="&amp;B66)</f>
        <v>4294.6524849069847</v>
      </c>
      <c r="U66" s="7">
        <f>'1_MODEL INPUTS'!$E$35*(1-'1_MODEL INPUTS'!$E$37)</f>
        <v>192.39999999999995</v>
      </c>
      <c r="V66" s="23">
        <f>'1_MODEL INPUTS'!$E$36*(1-'1_MODEL INPUTS'!$E$38+'1_MODEL INPUTS'!$E$39)</f>
        <v>3018.7999999999997</v>
      </c>
      <c r="W66" s="9">
        <f t="shared" si="1"/>
        <v>-1348.3312272726796</v>
      </c>
      <c r="X66" s="9">
        <f t="shared" si="2"/>
        <v>-1275.852484906985</v>
      </c>
    </row>
    <row r="67" spans="2:24" x14ac:dyDescent="0.45">
      <c r="B67" s="11">
        <v>61</v>
      </c>
      <c r="C67" s="90">
        <f>VLOOKUP(B67,'4_INFECTION MODEL (calc)'!G:H,2,FALSE)</f>
        <v>43966</v>
      </c>
      <c r="D67" s="58">
        <f>VLOOKUP(B67,'4_INFECTION MODEL (calc)'!C:E,3,FALSE)</f>
        <v>2962.0781264462821</v>
      </c>
      <c r="E67" s="58">
        <f>D67*'1_MODEL INPUTS'!$E$18</f>
        <v>804.39270721093953</v>
      </c>
      <c r="F67" s="59">
        <f>E67*'1_MODEL INPUTS'!$E$19</f>
        <v>581.57592731350928</v>
      </c>
      <c r="G67" s="59">
        <f>F67*'1_MODEL INPUTS'!$E$20</f>
        <v>581.57592731350928</v>
      </c>
      <c r="H67" s="11">
        <f>B67+'1_MODEL INPUTS'!$E$25-1</f>
        <v>74</v>
      </c>
      <c r="I67" s="59">
        <f>F67*'1_MODEL INPUTS'!$E$21</f>
        <v>0</v>
      </c>
      <c r="J67" s="11">
        <f>B67+'1_MODEL INPUTS'!$E$25-1</f>
        <v>74</v>
      </c>
      <c r="K67" s="58">
        <f>E67*'1_MODEL INPUTS'!$E$22</f>
        <v>222.81677989743028</v>
      </c>
      <c r="L67" s="58">
        <f>K67*'1_MODEL INPUTS'!$E$23</f>
        <v>113.63655774768945</v>
      </c>
      <c r="M67" s="58">
        <f>B67+'1_MODEL INPUTS'!$E$28</f>
        <v>62</v>
      </c>
      <c r="N67" s="58">
        <f>M67+'1_MODEL INPUTS'!$E$29</f>
        <v>77</v>
      </c>
      <c r="O67" s="58">
        <f>N67+'1_MODEL INPUTS'!$E$30-1</f>
        <v>90</v>
      </c>
      <c r="P67" s="58">
        <f>K67*'1_MODEL INPUTS'!$E$24</f>
        <v>109.18022214974083</v>
      </c>
      <c r="Q67" s="11">
        <f>B67+'1_MODEL INPUTS'!$E$32</f>
        <v>62</v>
      </c>
      <c r="R67" s="11">
        <f>Q67+'1_MODEL INPUTS'!$E$33-1</f>
        <v>95</v>
      </c>
      <c r="S67" s="93">
        <f t="shared" si="0"/>
        <v>1718.1231874523467</v>
      </c>
      <c r="T67" s="7">
        <f>SUMIFS(G:G,H:H,"&gt;="&amp;B67,'5_ADMISSIONS MODEL (calc)'!B:B,"&lt;="&amp;B67)+SUMIFS('5_ADMISSIONS MODEL (calc)'!I:I,'5_ADMISSIONS MODEL (calc)'!J:J,"&gt;="&amp;B67,'5_ADMISSIONS MODEL (calc)'!B:B,"&lt;="&amp;B67)+SUMIFS('5_ADMISSIONS MODEL (calc)'!L:L,'5_ADMISSIONS MODEL (calc)'!M:M,"&gt;"&amp;B67,'5_ADMISSIONS MODEL (calc)'!B:B,"&lt;="&amp;B67)+SUMIFS('5_ADMISSIONS MODEL (calc)'!L:L,'5_ADMISSIONS MODEL (calc)'!N:N,"&lt;="&amp;B67,'5_ADMISSIONS MODEL (calc)'!O:O,"&gt;="&amp;B67)+SUMIFS('5_ADMISSIONS MODEL (calc)'!P:P,'5_ADMISSIONS MODEL (calc)'!Q:Q,"&gt;"&amp;B67,'5_ADMISSIONS MODEL (calc)'!B:B,"&lt;="&amp;B67)</f>
        <v>4787.1035774753163</v>
      </c>
      <c r="U67" s="7">
        <f>'1_MODEL INPUTS'!$E$35*(1-'1_MODEL INPUTS'!$E$37)</f>
        <v>192.39999999999995</v>
      </c>
      <c r="V67" s="23">
        <f>'1_MODEL INPUTS'!$E$36*(1-'1_MODEL INPUTS'!$E$38+'1_MODEL INPUTS'!$E$39)</f>
        <v>3018.7999999999997</v>
      </c>
      <c r="W67" s="9">
        <f t="shared" si="1"/>
        <v>-1525.7231874523468</v>
      </c>
      <c r="X67" s="9">
        <f t="shared" si="2"/>
        <v>-1768.3035774753166</v>
      </c>
    </row>
    <row r="68" spans="2:24" x14ac:dyDescent="0.45">
      <c r="B68" s="11">
        <v>62</v>
      </c>
      <c r="C68" s="90">
        <f>VLOOKUP(B68,'4_INFECTION MODEL (calc)'!G:H,2,FALSE)</f>
        <v>43967</v>
      </c>
      <c r="D68" s="58">
        <f>VLOOKUP(B68,'4_INFECTION MODEL (calc)'!C:E,3,FALSE)</f>
        <v>3300.9005946450125</v>
      </c>
      <c r="E68" s="58">
        <f>D68*'1_MODEL INPUTS'!$E$18</f>
        <v>896.40456875668929</v>
      </c>
      <c r="F68" s="59">
        <f>E68*'1_MODEL INPUTS'!$E$19</f>
        <v>648.10050321108633</v>
      </c>
      <c r="G68" s="59">
        <f>F68*'1_MODEL INPUTS'!$E$20</f>
        <v>648.10050321108633</v>
      </c>
      <c r="H68" s="11">
        <f>B68+'1_MODEL INPUTS'!$E$25-1</f>
        <v>75</v>
      </c>
      <c r="I68" s="59">
        <f>F68*'1_MODEL INPUTS'!$E$21</f>
        <v>0</v>
      </c>
      <c r="J68" s="11">
        <f>B68+'1_MODEL INPUTS'!$E$25-1</f>
        <v>75</v>
      </c>
      <c r="K68" s="58">
        <f>E68*'1_MODEL INPUTS'!$E$22</f>
        <v>248.30406554560295</v>
      </c>
      <c r="L68" s="58">
        <f>K68*'1_MODEL INPUTS'!$E$23</f>
        <v>126.63507342825751</v>
      </c>
      <c r="M68" s="58">
        <f>B68+'1_MODEL INPUTS'!$E$28</f>
        <v>63</v>
      </c>
      <c r="N68" s="58">
        <f>M68+'1_MODEL INPUTS'!$E$29</f>
        <v>78</v>
      </c>
      <c r="O68" s="58">
        <f>N68+'1_MODEL INPUTS'!$E$30-1</f>
        <v>91</v>
      </c>
      <c r="P68" s="58">
        <f>K68*'1_MODEL INPUTS'!$E$24</f>
        <v>121.66899211734544</v>
      </c>
      <c r="Q68" s="11">
        <f>B68+'1_MODEL INPUTS'!$E$32</f>
        <v>63</v>
      </c>
      <c r="R68" s="11">
        <f>Q68+'1_MODEL INPUTS'!$E$33-1</f>
        <v>96</v>
      </c>
      <c r="S68" s="93">
        <f t="shared" si="0"/>
        <v>1915.8064361196662</v>
      </c>
      <c r="T68" s="7">
        <f>SUMIFS(G:G,H:H,"&gt;="&amp;B68,'5_ADMISSIONS MODEL (calc)'!B:B,"&lt;="&amp;B68)+SUMIFS('5_ADMISSIONS MODEL (calc)'!I:I,'5_ADMISSIONS MODEL (calc)'!J:J,"&gt;="&amp;B68,'5_ADMISSIONS MODEL (calc)'!B:B,"&lt;="&amp;B68)+SUMIFS('5_ADMISSIONS MODEL (calc)'!L:L,'5_ADMISSIONS MODEL (calc)'!M:M,"&gt;"&amp;B68,'5_ADMISSIONS MODEL (calc)'!B:B,"&lt;="&amp;B68)+SUMIFS('5_ADMISSIONS MODEL (calc)'!L:L,'5_ADMISSIONS MODEL (calc)'!N:N,"&lt;="&amp;B68,'5_ADMISSIONS MODEL (calc)'!O:O,"&gt;="&amp;B68)+SUMIFS('5_ADMISSIONS MODEL (calc)'!P:P,'5_ADMISSIONS MODEL (calc)'!Q:Q,"&gt;"&amp;B68,'5_ADMISSIONS MODEL (calc)'!B:B,"&lt;="&amp;B68)</f>
        <v>5335.8845464103279</v>
      </c>
      <c r="U68" s="7">
        <f>'1_MODEL INPUTS'!$E$35*(1-'1_MODEL INPUTS'!$E$37)</f>
        <v>192.39999999999995</v>
      </c>
      <c r="V68" s="23">
        <f>'1_MODEL INPUTS'!$E$36*(1-'1_MODEL INPUTS'!$E$38+'1_MODEL INPUTS'!$E$39)</f>
        <v>3018.7999999999997</v>
      </c>
      <c r="W68" s="9">
        <f t="shared" si="1"/>
        <v>-1723.4064361196663</v>
      </c>
      <c r="X68" s="9">
        <f t="shared" si="2"/>
        <v>-2317.0845464103281</v>
      </c>
    </row>
    <row r="69" spans="2:24" x14ac:dyDescent="0.45">
      <c r="B69" s="11">
        <v>63</v>
      </c>
      <c r="C69" s="90">
        <f>VLOOKUP(B69,'4_INFECTION MODEL (calc)'!G:H,2,FALSE)</f>
        <v>43968</v>
      </c>
      <c r="D69" s="58">
        <f>VLOOKUP(B69,'4_INFECTION MODEL (calc)'!C:E,3,FALSE)</f>
        <v>3678.4798612993036</v>
      </c>
      <c r="E69" s="58">
        <f>D69*'1_MODEL INPUTS'!$E$18</f>
        <v>998.94136742484375</v>
      </c>
      <c r="F69" s="59">
        <f>E69*'1_MODEL INPUTS'!$E$19</f>
        <v>722.23460864816195</v>
      </c>
      <c r="G69" s="59">
        <f>F69*'1_MODEL INPUTS'!$E$20</f>
        <v>722.23460864816195</v>
      </c>
      <c r="H69" s="11">
        <f>B69+'1_MODEL INPUTS'!$E$25-1</f>
        <v>76</v>
      </c>
      <c r="I69" s="59">
        <f>F69*'1_MODEL INPUTS'!$E$21</f>
        <v>0</v>
      </c>
      <c r="J69" s="11">
        <f>B69+'1_MODEL INPUTS'!$E$25-1</f>
        <v>76</v>
      </c>
      <c r="K69" s="58">
        <f>E69*'1_MODEL INPUTS'!$E$22</f>
        <v>276.70675877668174</v>
      </c>
      <c r="L69" s="58">
        <f>K69*'1_MODEL INPUTS'!$E$23</f>
        <v>141.1204469761077</v>
      </c>
      <c r="M69" s="58">
        <f>B69+'1_MODEL INPUTS'!$E$28</f>
        <v>64</v>
      </c>
      <c r="N69" s="58">
        <f>M69+'1_MODEL INPUTS'!$E$29</f>
        <v>79</v>
      </c>
      <c r="O69" s="58">
        <f>N69+'1_MODEL INPUTS'!$E$30-1</f>
        <v>92</v>
      </c>
      <c r="P69" s="58">
        <f>K69*'1_MODEL INPUTS'!$E$24</f>
        <v>135.58631180057404</v>
      </c>
      <c r="Q69" s="11">
        <f>B69+'1_MODEL INPUTS'!$E$32</f>
        <v>64</v>
      </c>
      <c r="R69" s="11">
        <f>Q69+'1_MODEL INPUTS'!$E$33-1</f>
        <v>97</v>
      </c>
      <c r="S69" s="93">
        <f t="shared" si="0"/>
        <v>2136.1020276678146</v>
      </c>
      <c r="T69" s="7">
        <f>SUMIFS(G:G,H:H,"&gt;="&amp;B69,'5_ADMISSIONS MODEL (calc)'!B:B,"&lt;="&amp;B69)+SUMIFS('5_ADMISSIONS MODEL (calc)'!I:I,'5_ADMISSIONS MODEL (calc)'!J:J,"&gt;="&amp;B69,'5_ADMISSIONS MODEL (calc)'!B:B,"&lt;="&amp;B69)+SUMIFS('5_ADMISSIONS MODEL (calc)'!L:L,'5_ADMISSIONS MODEL (calc)'!M:M,"&gt;"&amp;B69,'5_ADMISSIONS MODEL (calc)'!B:B,"&lt;="&amp;B69)+SUMIFS('5_ADMISSIONS MODEL (calc)'!L:L,'5_ADMISSIONS MODEL (calc)'!N:N,"&lt;="&amp;B69,'5_ADMISSIONS MODEL (calc)'!O:O,"&gt;="&amp;B69)+SUMIFS('5_ADMISSIONS MODEL (calc)'!P:P,'5_ADMISSIONS MODEL (calc)'!Q:Q,"&gt;"&amp;B69,'5_ADMISSIONS MODEL (calc)'!B:B,"&lt;="&amp;B69)</f>
        <v>5947.4387827804321</v>
      </c>
      <c r="U69" s="7">
        <f>'1_MODEL INPUTS'!$E$35*(1-'1_MODEL INPUTS'!$E$37)</f>
        <v>192.39999999999995</v>
      </c>
      <c r="V69" s="23">
        <f>'1_MODEL INPUTS'!$E$36*(1-'1_MODEL INPUTS'!$E$38+'1_MODEL INPUTS'!$E$39)</f>
        <v>3018.7999999999997</v>
      </c>
      <c r="W69" s="9">
        <f t="shared" si="1"/>
        <v>-1943.7020276678147</v>
      </c>
      <c r="X69" s="9">
        <f t="shared" si="2"/>
        <v>-2928.6387827804324</v>
      </c>
    </row>
    <row r="70" spans="2:24" x14ac:dyDescent="0.45">
      <c r="B70" s="11">
        <v>64</v>
      </c>
      <c r="C70" s="90">
        <f>VLOOKUP(B70,'4_INFECTION MODEL (calc)'!G:H,2,FALSE)</f>
        <v>43969</v>
      </c>
      <c r="D70" s="58">
        <f>VLOOKUP(B70,'4_INFECTION MODEL (calc)'!C:E,3,FALSE)</f>
        <v>4099.2491903379123</v>
      </c>
      <c r="E70" s="58">
        <f>D70*'1_MODEL INPUTS'!$E$18</f>
        <v>1113.2070164888557</v>
      </c>
      <c r="F70" s="59">
        <f>E70*'1_MODEL INPUTS'!$E$19</f>
        <v>804.8486729214427</v>
      </c>
      <c r="G70" s="59">
        <f>F70*'1_MODEL INPUTS'!$E$20</f>
        <v>804.8486729214427</v>
      </c>
      <c r="H70" s="11">
        <f>B70+'1_MODEL INPUTS'!$E$25-1</f>
        <v>77</v>
      </c>
      <c r="I70" s="59">
        <f>F70*'1_MODEL INPUTS'!$E$21</f>
        <v>0</v>
      </c>
      <c r="J70" s="11">
        <f>B70+'1_MODEL INPUTS'!$E$25-1</f>
        <v>77</v>
      </c>
      <c r="K70" s="58">
        <f>E70*'1_MODEL INPUTS'!$E$22</f>
        <v>308.35834356741304</v>
      </c>
      <c r="L70" s="58">
        <f>K70*'1_MODEL INPUTS'!$E$23</f>
        <v>157.26275521938067</v>
      </c>
      <c r="M70" s="58">
        <f>B70+'1_MODEL INPUTS'!$E$28</f>
        <v>65</v>
      </c>
      <c r="N70" s="58">
        <f>M70+'1_MODEL INPUTS'!$E$29</f>
        <v>80</v>
      </c>
      <c r="O70" s="58">
        <f>N70+'1_MODEL INPUTS'!$E$30-1</f>
        <v>93</v>
      </c>
      <c r="P70" s="58">
        <f>K70*'1_MODEL INPUTS'!$E$24</f>
        <v>151.09558834803238</v>
      </c>
      <c r="Q70" s="11">
        <f>B70+'1_MODEL INPUTS'!$E$32</f>
        <v>65</v>
      </c>
      <c r="R70" s="11">
        <f>Q70+'1_MODEL INPUTS'!$E$33-1</f>
        <v>98</v>
      </c>
      <c r="S70" s="93">
        <f t="shared" si="0"/>
        <v>2381.5965143413905</v>
      </c>
      <c r="T70" s="7">
        <f>SUMIFS(G:G,H:H,"&gt;="&amp;B70,'5_ADMISSIONS MODEL (calc)'!B:B,"&lt;="&amp;B70)+SUMIFS('5_ADMISSIONS MODEL (calc)'!I:I,'5_ADMISSIONS MODEL (calc)'!J:J,"&gt;="&amp;B70,'5_ADMISSIONS MODEL (calc)'!B:B,"&lt;="&amp;B70)+SUMIFS('5_ADMISSIONS MODEL (calc)'!L:L,'5_ADMISSIONS MODEL (calc)'!M:M,"&gt;"&amp;B70,'5_ADMISSIONS MODEL (calc)'!B:B,"&lt;="&amp;B70)+SUMIFS('5_ADMISSIONS MODEL (calc)'!L:L,'5_ADMISSIONS MODEL (calc)'!N:N,"&lt;="&amp;B70,'5_ADMISSIONS MODEL (calc)'!O:O,"&gt;="&amp;B70)+SUMIFS('5_ADMISSIONS MODEL (calc)'!P:P,'5_ADMISSIONS MODEL (calc)'!Q:Q,"&gt;"&amp;B70,'5_ADMISSIONS MODEL (calc)'!B:B,"&lt;="&amp;B70)</f>
        <v>6628.9467161696321</v>
      </c>
      <c r="U70" s="7">
        <f>'1_MODEL INPUTS'!$E$35*(1-'1_MODEL INPUTS'!$E$37)</f>
        <v>192.39999999999995</v>
      </c>
      <c r="V70" s="23">
        <f>'1_MODEL INPUTS'!$E$36*(1-'1_MODEL INPUTS'!$E$38+'1_MODEL INPUTS'!$E$39)</f>
        <v>3018.7999999999997</v>
      </c>
      <c r="W70" s="9">
        <f t="shared" si="1"/>
        <v>-2189.1965143413904</v>
      </c>
      <c r="X70" s="9">
        <f t="shared" si="2"/>
        <v>-3610.1467161696323</v>
      </c>
    </row>
    <row r="71" spans="2:24" x14ac:dyDescent="0.45">
      <c r="B71" s="11">
        <v>65</v>
      </c>
      <c r="C71" s="90">
        <f>VLOOKUP(B71,'4_INFECTION MODEL (calc)'!G:H,2,FALSE)</f>
        <v>43970</v>
      </c>
      <c r="D71" s="58">
        <f>VLOOKUP(B71,'4_INFECTION MODEL (calc)'!C:E,3,FALSE)</f>
        <v>4568.1489523095224</v>
      </c>
      <c r="E71" s="58">
        <f>D71*'1_MODEL INPUTS'!$E$18</f>
        <v>1240.5431409399098</v>
      </c>
      <c r="F71" s="59">
        <f>E71*'1_MODEL INPUTS'!$E$19</f>
        <v>896.91269089955472</v>
      </c>
      <c r="G71" s="59">
        <f>F71*'1_MODEL INPUTS'!$E$20</f>
        <v>896.91269089955472</v>
      </c>
      <c r="H71" s="11">
        <f>B71+'1_MODEL INPUTS'!$E$25-1</f>
        <v>78</v>
      </c>
      <c r="I71" s="59">
        <f>F71*'1_MODEL INPUTS'!$E$21</f>
        <v>0</v>
      </c>
      <c r="J71" s="11">
        <f>B71+'1_MODEL INPUTS'!$E$25-1</f>
        <v>78</v>
      </c>
      <c r="K71" s="58">
        <f>E71*'1_MODEL INPUTS'!$E$22</f>
        <v>343.63045004035502</v>
      </c>
      <c r="L71" s="58">
        <f>K71*'1_MODEL INPUTS'!$E$23</f>
        <v>175.25152952058107</v>
      </c>
      <c r="M71" s="58">
        <f>B71+'1_MODEL INPUTS'!$E$28</f>
        <v>66</v>
      </c>
      <c r="N71" s="58">
        <f>M71+'1_MODEL INPUTS'!$E$29</f>
        <v>81</v>
      </c>
      <c r="O71" s="58">
        <f>N71+'1_MODEL INPUTS'!$E$30-1</f>
        <v>94</v>
      </c>
      <c r="P71" s="58">
        <f>K71*'1_MODEL INPUTS'!$E$24</f>
        <v>168.37892051977394</v>
      </c>
      <c r="Q71" s="11">
        <f>B71+'1_MODEL INPUTS'!$E$32</f>
        <v>66</v>
      </c>
      <c r="R71" s="11">
        <f>Q71+'1_MODEL INPUTS'!$E$33-1</f>
        <v>99</v>
      </c>
      <c r="S71" s="93">
        <f t="shared" si="0"/>
        <v>2655.1723156708076</v>
      </c>
      <c r="T71" s="7">
        <f>SUMIFS(G:G,H:H,"&gt;="&amp;B71,'5_ADMISSIONS MODEL (calc)'!B:B,"&lt;="&amp;B71)+SUMIFS('5_ADMISSIONS MODEL (calc)'!I:I,'5_ADMISSIONS MODEL (calc)'!J:J,"&gt;="&amp;B71,'5_ADMISSIONS MODEL (calc)'!B:B,"&lt;="&amp;B71)+SUMIFS('5_ADMISSIONS MODEL (calc)'!L:L,'5_ADMISSIONS MODEL (calc)'!M:M,"&gt;"&amp;B71,'5_ADMISSIONS MODEL (calc)'!B:B,"&lt;="&amp;B71)+SUMIFS('5_ADMISSIONS MODEL (calc)'!L:L,'5_ADMISSIONS MODEL (calc)'!N:N,"&lt;="&amp;B71,'5_ADMISSIONS MODEL (calc)'!O:O,"&gt;="&amp;B71)+SUMIFS('5_ADMISSIONS MODEL (calc)'!P:P,'5_ADMISSIONS MODEL (calc)'!Q:Q,"&gt;"&amp;B71,'5_ADMISSIONS MODEL (calc)'!B:B,"&lt;="&amp;B71)</f>
        <v>7388.4101221124802</v>
      </c>
      <c r="U71" s="7">
        <f>'1_MODEL INPUTS'!$E$35*(1-'1_MODEL INPUTS'!$E$37)</f>
        <v>192.39999999999995</v>
      </c>
      <c r="V71" s="23">
        <f>'1_MODEL INPUTS'!$E$36*(1-'1_MODEL INPUTS'!$E$38+'1_MODEL INPUTS'!$E$39)</f>
        <v>3018.7999999999997</v>
      </c>
      <c r="W71" s="9">
        <f t="shared" si="1"/>
        <v>-2462.7723156708075</v>
      </c>
      <c r="X71" s="9">
        <f t="shared" si="2"/>
        <v>-4369.6101221124809</v>
      </c>
    </row>
    <row r="72" spans="2:24" x14ac:dyDescent="0.45">
      <c r="B72" s="11">
        <v>66</v>
      </c>
      <c r="C72" s="90">
        <f>VLOOKUP(B72,'4_INFECTION MODEL (calc)'!G:H,2,FALSE)</f>
        <v>43971</v>
      </c>
      <c r="D72" s="58">
        <f>VLOOKUP(B72,'4_INFECTION MODEL (calc)'!C:E,3,FALSE)</f>
        <v>5090.6846306570442</v>
      </c>
      <c r="E72" s="58">
        <f>D72*'1_MODEL INPUTS'!$E$18</f>
        <v>1382.4448298817022</v>
      </c>
      <c r="F72" s="59">
        <f>E72*'1_MODEL INPUTS'!$E$19</f>
        <v>999.50761200447062</v>
      </c>
      <c r="G72" s="59">
        <f>F72*'1_MODEL INPUTS'!$E$20</f>
        <v>999.50761200447062</v>
      </c>
      <c r="H72" s="11">
        <f>B72+'1_MODEL INPUTS'!$E$25-1</f>
        <v>79</v>
      </c>
      <c r="I72" s="59">
        <f>F72*'1_MODEL INPUTS'!$E$21</f>
        <v>0</v>
      </c>
      <c r="J72" s="11">
        <f>B72+'1_MODEL INPUTS'!$E$25-1</f>
        <v>79</v>
      </c>
      <c r="K72" s="58">
        <f>E72*'1_MODEL INPUTS'!$E$22</f>
        <v>382.93721787723155</v>
      </c>
      <c r="L72" s="58">
        <f>K72*'1_MODEL INPUTS'!$E$23</f>
        <v>195.2979811173881</v>
      </c>
      <c r="M72" s="58">
        <f>B72+'1_MODEL INPUTS'!$E$28</f>
        <v>67</v>
      </c>
      <c r="N72" s="58">
        <f>M72+'1_MODEL INPUTS'!$E$29</f>
        <v>82</v>
      </c>
      <c r="O72" s="58">
        <f>N72+'1_MODEL INPUTS'!$E$30-1</f>
        <v>95</v>
      </c>
      <c r="P72" s="58">
        <f>K72*'1_MODEL INPUTS'!$E$24</f>
        <v>187.63923675984344</v>
      </c>
      <c r="Q72" s="11">
        <f>B72+'1_MODEL INPUTS'!$E$32</f>
        <v>67</v>
      </c>
      <c r="R72" s="11">
        <f>Q72+'1_MODEL INPUTS'!$E$33-1</f>
        <v>100</v>
      </c>
      <c r="S72" s="93">
        <f t="shared" ref="S72:S135" si="3">SUMIFS(L:L,M:M,"&lt;="&amp;B72,N:N,"&gt;"&amp;B72)+SUMIFS(P:P,Q:Q,"&lt;="&amp;B72,R:R,"&gt;="&amp;B72)</f>
        <v>2960.0415617673571</v>
      </c>
      <c r="T72" s="7">
        <f>SUMIFS(G:G,H:H,"&gt;="&amp;B72,'5_ADMISSIONS MODEL (calc)'!B:B,"&lt;="&amp;B72)+SUMIFS('5_ADMISSIONS MODEL (calc)'!I:I,'5_ADMISSIONS MODEL (calc)'!J:J,"&gt;="&amp;B72,'5_ADMISSIONS MODEL (calc)'!B:B,"&lt;="&amp;B72)+SUMIFS('5_ADMISSIONS MODEL (calc)'!L:L,'5_ADMISSIONS MODEL (calc)'!M:M,"&gt;"&amp;B72,'5_ADMISSIONS MODEL (calc)'!B:B,"&lt;="&amp;B72)+SUMIFS('5_ADMISSIONS MODEL (calc)'!L:L,'5_ADMISSIONS MODEL (calc)'!N:N,"&lt;="&amp;B72,'5_ADMISSIONS MODEL (calc)'!O:O,"&gt;="&amp;B72)+SUMIFS('5_ADMISSIONS MODEL (calc)'!P:P,'5_ADMISSIONS MODEL (calc)'!Q:Q,"&gt;"&amp;B72,'5_ADMISSIONS MODEL (calc)'!B:B,"&lt;="&amp;B72)</f>
        <v>8234.7460731819119</v>
      </c>
      <c r="U72" s="7">
        <f>'1_MODEL INPUTS'!$E$35*(1-'1_MODEL INPUTS'!$E$37)</f>
        <v>192.39999999999995</v>
      </c>
      <c r="V72" s="23">
        <f>'1_MODEL INPUTS'!$E$36*(1-'1_MODEL INPUTS'!$E$38+'1_MODEL INPUTS'!$E$39)</f>
        <v>3018.7999999999997</v>
      </c>
      <c r="W72" s="9">
        <f t="shared" ref="W72:W135" si="4">U72-S72</f>
        <v>-2767.641561767357</v>
      </c>
      <c r="X72" s="9">
        <f t="shared" ref="X72:X135" si="5">V72-T72</f>
        <v>-5215.9460731819127</v>
      </c>
    </row>
    <row r="73" spans="2:24" x14ac:dyDescent="0.45">
      <c r="B73" s="11">
        <v>67</v>
      </c>
      <c r="C73" s="90">
        <f>VLOOKUP(B73,'4_INFECTION MODEL (calc)'!G:H,2,FALSE)</f>
        <v>43972</v>
      </c>
      <c r="D73" s="58">
        <f>VLOOKUP(B73,'4_INFECTION MODEL (calc)'!C:E,3,FALSE)</f>
        <v>5672.9914631408901</v>
      </c>
      <c r="E73" s="58">
        <f>D73*'1_MODEL INPUTS'!$E$18</f>
        <v>1540.5781907904063</v>
      </c>
      <c r="F73" s="59">
        <f>E73*'1_MODEL INPUTS'!$E$19</f>
        <v>1113.8380319414637</v>
      </c>
      <c r="G73" s="59">
        <f>F73*'1_MODEL INPUTS'!$E$20</f>
        <v>1113.8380319414637</v>
      </c>
      <c r="H73" s="11">
        <f>B73+'1_MODEL INPUTS'!$E$25-1</f>
        <v>80</v>
      </c>
      <c r="I73" s="59">
        <f>F73*'1_MODEL INPUTS'!$E$21</f>
        <v>0</v>
      </c>
      <c r="J73" s="11">
        <f>B73+'1_MODEL INPUTS'!$E$25-1</f>
        <v>80</v>
      </c>
      <c r="K73" s="58">
        <f>E73*'1_MODEL INPUTS'!$E$22</f>
        <v>426.7401588489426</v>
      </c>
      <c r="L73" s="58">
        <f>K73*'1_MODEL INPUTS'!$E$23</f>
        <v>217.63748101296073</v>
      </c>
      <c r="M73" s="58">
        <f>B73+'1_MODEL INPUTS'!$E$28</f>
        <v>68</v>
      </c>
      <c r="N73" s="58">
        <f>M73+'1_MODEL INPUTS'!$E$29</f>
        <v>83</v>
      </c>
      <c r="O73" s="58">
        <f>N73+'1_MODEL INPUTS'!$E$30-1</f>
        <v>96</v>
      </c>
      <c r="P73" s="58">
        <f>K73*'1_MODEL INPUTS'!$E$24</f>
        <v>209.10267783598186</v>
      </c>
      <c r="Q73" s="11">
        <f>B73+'1_MODEL INPUTS'!$E$32</f>
        <v>68</v>
      </c>
      <c r="R73" s="11">
        <f>Q73+'1_MODEL INPUTS'!$E$33-1</f>
        <v>101</v>
      </c>
      <c r="S73" s="93">
        <f t="shared" si="3"/>
        <v>3299.7838078425571</v>
      </c>
      <c r="T73" s="7">
        <f>SUMIFS(G:G,H:H,"&gt;="&amp;B73,'5_ADMISSIONS MODEL (calc)'!B:B,"&lt;="&amp;B73)+SUMIFS('5_ADMISSIONS MODEL (calc)'!I:I,'5_ADMISSIONS MODEL (calc)'!J:J,"&gt;="&amp;B73,'5_ADMISSIONS MODEL (calc)'!B:B,"&lt;="&amp;B73)+SUMIFS('5_ADMISSIONS MODEL (calc)'!L:L,'5_ADMISSIONS MODEL (calc)'!M:M,"&gt;"&amp;B73,'5_ADMISSIONS MODEL (calc)'!B:B,"&lt;="&amp;B73)+SUMIFS('5_ADMISSIONS MODEL (calc)'!L:L,'5_ADMISSIONS MODEL (calc)'!N:N,"&lt;="&amp;B73,'5_ADMISSIONS MODEL (calc)'!O:O,"&gt;="&amp;B73)+SUMIFS('5_ADMISSIONS MODEL (calc)'!P:P,'5_ADMISSIONS MODEL (calc)'!Q:Q,"&gt;"&amp;B73,'5_ADMISSIONS MODEL (calc)'!B:B,"&lt;="&amp;B73)</f>
        <v>9177.8916368359769</v>
      </c>
      <c r="U73" s="7">
        <f>'1_MODEL INPUTS'!$E$35*(1-'1_MODEL INPUTS'!$E$37)</f>
        <v>192.39999999999995</v>
      </c>
      <c r="V73" s="23">
        <f>'1_MODEL INPUTS'!$E$36*(1-'1_MODEL INPUTS'!$E$38+'1_MODEL INPUTS'!$E$39)</f>
        <v>3018.7999999999997</v>
      </c>
      <c r="W73" s="9">
        <f t="shared" si="4"/>
        <v>-3107.383807842557</v>
      </c>
      <c r="X73" s="9">
        <f t="shared" si="5"/>
        <v>-6159.0916368359776</v>
      </c>
    </row>
    <row r="74" spans="2:24" x14ac:dyDescent="0.45">
      <c r="B74" s="11">
        <v>68</v>
      </c>
      <c r="C74" s="90">
        <f>VLOOKUP(B74,'4_INFECTION MODEL (calc)'!G:H,2,FALSE)</f>
        <v>43973</v>
      </c>
      <c r="D74" s="58">
        <f>VLOOKUP(B74,'4_INFECTION MODEL (calc)'!C:E,3,FALSE)</f>
        <v>6321.9064773838618</v>
      </c>
      <c r="E74" s="58">
        <f>D74*'1_MODEL INPUTS'!$E$18</f>
        <v>1716.7999117491886</v>
      </c>
      <c r="F74" s="59">
        <f>E74*'1_MODEL INPUTS'!$E$19</f>
        <v>1241.2463361946634</v>
      </c>
      <c r="G74" s="59">
        <f>F74*'1_MODEL INPUTS'!$E$20</f>
        <v>1241.2463361946634</v>
      </c>
      <c r="H74" s="11">
        <f>B74+'1_MODEL INPUTS'!$E$25-1</f>
        <v>81</v>
      </c>
      <c r="I74" s="59">
        <f>F74*'1_MODEL INPUTS'!$E$21</f>
        <v>0</v>
      </c>
      <c r="J74" s="11">
        <f>B74+'1_MODEL INPUTS'!$E$25-1</f>
        <v>81</v>
      </c>
      <c r="K74" s="58">
        <f>E74*'1_MODEL INPUTS'!$E$22</f>
        <v>475.55357555452531</v>
      </c>
      <c r="L74" s="58">
        <f>K74*'1_MODEL INPUTS'!$E$23</f>
        <v>242.53232353280791</v>
      </c>
      <c r="M74" s="58">
        <f>B74+'1_MODEL INPUTS'!$E$28</f>
        <v>69</v>
      </c>
      <c r="N74" s="58">
        <f>M74+'1_MODEL INPUTS'!$E$29</f>
        <v>84</v>
      </c>
      <c r="O74" s="58">
        <f>N74+'1_MODEL INPUTS'!$E$30-1</f>
        <v>97</v>
      </c>
      <c r="P74" s="58">
        <f>K74*'1_MODEL INPUTS'!$E$24</f>
        <v>233.0212520217174</v>
      </c>
      <c r="Q74" s="11">
        <f>B74+'1_MODEL INPUTS'!$E$32</f>
        <v>69</v>
      </c>
      <c r="R74" s="11">
        <f>Q74+'1_MODEL INPUTS'!$E$33-1</f>
        <v>102</v>
      </c>
      <c r="S74" s="93">
        <f t="shared" si="3"/>
        <v>3678.3880627685121</v>
      </c>
      <c r="T74" s="7">
        <f>SUMIFS(G:G,H:H,"&gt;="&amp;B74,'5_ADMISSIONS MODEL (calc)'!B:B,"&lt;="&amp;B74)+SUMIFS('5_ADMISSIONS MODEL (calc)'!I:I,'5_ADMISSIONS MODEL (calc)'!J:J,"&gt;="&amp;B74,'5_ADMISSIONS MODEL (calc)'!B:B,"&lt;="&amp;B74)+SUMIFS('5_ADMISSIONS MODEL (calc)'!L:L,'5_ADMISSIONS MODEL (calc)'!M:M,"&gt;"&amp;B74,'5_ADMISSIONS MODEL (calc)'!B:B,"&lt;="&amp;B74)+SUMIFS('5_ADMISSIONS MODEL (calc)'!L:L,'5_ADMISSIONS MODEL (calc)'!N:N,"&lt;="&amp;B74,'5_ADMISSIONS MODEL (calc)'!O:O,"&gt;="&amp;B74)+SUMIFS('5_ADMISSIONS MODEL (calc)'!P:P,'5_ADMISSIONS MODEL (calc)'!Q:Q,"&gt;"&amp;B74,'5_ADMISSIONS MODEL (calc)'!B:B,"&lt;="&amp;B74)</f>
        <v>10228.920549310191</v>
      </c>
      <c r="U74" s="7">
        <f>'1_MODEL INPUTS'!$E$35*(1-'1_MODEL INPUTS'!$E$37)</f>
        <v>192.39999999999995</v>
      </c>
      <c r="V74" s="23">
        <f>'1_MODEL INPUTS'!$E$36*(1-'1_MODEL INPUTS'!$E$38+'1_MODEL INPUTS'!$E$39)</f>
        <v>3018.7999999999997</v>
      </c>
      <c r="W74" s="9">
        <f t="shared" si="4"/>
        <v>-3485.988062768512</v>
      </c>
      <c r="X74" s="9">
        <f t="shared" si="5"/>
        <v>-7210.1205493101916</v>
      </c>
    </row>
    <row r="75" spans="2:24" x14ac:dyDescent="0.45">
      <c r="B75" s="11">
        <v>69</v>
      </c>
      <c r="C75" s="90">
        <f>VLOOKUP(B75,'4_INFECTION MODEL (calc)'!G:H,2,FALSE)</f>
        <v>43974</v>
      </c>
      <c r="D75" s="58">
        <f>VLOOKUP(B75,'4_INFECTION MODEL (calc)'!C:E,3,FALSE)</f>
        <v>7045.0487663276799</v>
      </c>
      <c r="E75" s="58">
        <f>D75*'1_MODEL INPUTS'!$E$18</f>
        <v>1913.1790613430953</v>
      </c>
      <c r="F75" s="59">
        <f>E75*'1_MODEL INPUTS'!$E$19</f>
        <v>1383.2284613510578</v>
      </c>
      <c r="G75" s="59">
        <f>F75*'1_MODEL INPUTS'!$E$20</f>
        <v>1383.2284613510578</v>
      </c>
      <c r="H75" s="11">
        <f>B75+'1_MODEL INPUTS'!$E$25-1</f>
        <v>82</v>
      </c>
      <c r="I75" s="59">
        <f>F75*'1_MODEL INPUTS'!$E$21</f>
        <v>0</v>
      </c>
      <c r="J75" s="11">
        <f>B75+'1_MODEL INPUTS'!$E$25-1</f>
        <v>82</v>
      </c>
      <c r="K75" s="58">
        <f>E75*'1_MODEL INPUTS'!$E$22</f>
        <v>529.9505999920375</v>
      </c>
      <c r="L75" s="58">
        <f>K75*'1_MODEL INPUTS'!$E$23</f>
        <v>270.27480599593912</v>
      </c>
      <c r="M75" s="58">
        <f>B75+'1_MODEL INPUTS'!$E$28</f>
        <v>70</v>
      </c>
      <c r="N75" s="58">
        <f>M75+'1_MODEL INPUTS'!$E$29</f>
        <v>85</v>
      </c>
      <c r="O75" s="58">
        <f>N75+'1_MODEL INPUTS'!$E$30-1</f>
        <v>98</v>
      </c>
      <c r="P75" s="58">
        <f>K75*'1_MODEL INPUTS'!$E$24</f>
        <v>259.67579399609838</v>
      </c>
      <c r="Q75" s="11">
        <f>B75+'1_MODEL INPUTS'!$E$32</f>
        <v>70</v>
      </c>
      <c r="R75" s="11">
        <f>Q75+'1_MODEL INPUTS'!$E$33-1</f>
        <v>103</v>
      </c>
      <c r="S75" s="93">
        <f t="shared" si="3"/>
        <v>4100.299625148391</v>
      </c>
      <c r="T75" s="7">
        <f>SUMIFS(G:G,H:H,"&gt;="&amp;B75,'5_ADMISSIONS MODEL (calc)'!B:B,"&lt;="&amp;B75)+SUMIFS('5_ADMISSIONS MODEL (calc)'!I:I,'5_ADMISSIONS MODEL (calc)'!J:J,"&gt;="&amp;B75,'5_ADMISSIONS MODEL (calc)'!B:B,"&lt;="&amp;B75)+SUMIFS('5_ADMISSIONS MODEL (calc)'!L:L,'5_ADMISSIONS MODEL (calc)'!M:M,"&gt;"&amp;B75,'5_ADMISSIONS MODEL (calc)'!B:B,"&lt;="&amp;B75)+SUMIFS('5_ADMISSIONS MODEL (calc)'!L:L,'5_ADMISSIONS MODEL (calc)'!N:N,"&lt;="&amp;B75,'5_ADMISSIONS MODEL (calc)'!O:O,"&gt;="&amp;B75)+SUMIFS('5_ADMISSIONS MODEL (calc)'!P:P,'5_ADMISSIONS MODEL (calc)'!Q:Q,"&gt;"&amp;B75,'5_ADMISSIONS MODEL (calc)'!B:B,"&lt;="&amp;B75)</f>
        <v>11410.662075432461</v>
      </c>
      <c r="U75" s="7">
        <f>'1_MODEL INPUTS'!$E$35*(1-'1_MODEL INPUTS'!$E$37)</f>
        <v>192.39999999999995</v>
      </c>
      <c r="V75" s="23">
        <f>'1_MODEL INPUTS'!$E$36*(1-'1_MODEL INPUTS'!$E$38+'1_MODEL INPUTS'!$E$39)</f>
        <v>3018.7999999999997</v>
      </c>
      <c r="W75" s="9">
        <f t="shared" si="4"/>
        <v>-3907.8996251483909</v>
      </c>
      <c r="X75" s="9">
        <f t="shared" si="5"/>
        <v>-8391.862075432462</v>
      </c>
    </row>
    <row r="76" spans="2:24" x14ac:dyDescent="0.45">
      <c r="B76" s="11">
        <v>70</v>
      </c>
      <c r="C76" s="90">
        <f>VLOOKUP(B76,'4_INFECTION MODEL (calc)'!G:H,2,FALSE)</f>
        <v>43975</v>
      </c>
      <c r="D76" s="58">
        <f>VLOOKUP(B76,'4_INFECTION MODEL (calc)'!C:E,3,FALSE)</f>
        <v>7850.9089461371332</v>
      </c>
      <c r="E76" s="58">
        <f>D76*'1_MODEL INPUTS'!$E$18</f>
        <v>2132.0213821728044</v>
      </c>
      <c r="F76" s="59">
        <f>E76*'1_MODEL INPUTS'!$E$19</f>
        <v>1541.4514593109375</v>
      </c>
      <c r="G76" s="59">
        <f>F76*'1_MODEL INPUTS'!$E$20</f>
        <v>1541.4514593109375</v>
      </c>
      <c r="H76" s="11">
        <f>B76+'1_MODEL INPUTS'!$E$25-1</f>
        <v>83</v>
      </c>
      <c r="I76" s="59">
        <f>F76*'1_MODEL INPUTS'!$E$21</f>
        <v>0</v>
      </c>
      <c r="J76" s="11">
        <f>B76+'1_MODEL INPUTS'!$E$25-1</f>
        <v>83</v>
      </c>
      <c r="K76" s="58">
        <f>E76*'1_MODEL INPUTS'!$E$22</f>
        <v>590.56992286186687</v>
      </c>
      <c r="L76" s="58">
        <f>K76*'1_MODEL INPUTS'!$E$23</f>
        <v>301.19066065955212</v>
      </c>
      <c r="M76" s="58">
        <f>B76+'1_MODEL INPUTS'!$E$28</f>
        <v>71</v>
      </c>
      <c r="N76" s="58">
        <f>M76+'1_MODEL INPUTS'!$E$29</f>
        <v>86</v>
      </c>
      <c r="O76" s="58">
        <f>N76+'1_MODEL INPUTS'!$E$30-1</f>
        <v>99</v>
      </c>
      <c r="P76" s="58">
        <f>K76*'1_MODEL INPUTS'!$E$24</f>
        <v>289.37926220231475</v>
      </c>
      <c r="Q76" s="11">
        <f>B76+'1_MODEL INPUTS'!$E$32</f>
        <v>71</v>
      </c>
      <c r="R76" s="11">
        <f>Q76+'1_MODEL INPUTS'!$E$33-1</f>
        <v>104</v>
      </c>
      <c r="S76" s="93">
        <f t="shared" si="3"/>
        <v>4570.4722768124475</v>
      </c>
      <c r="T76" s="7">
        <f>SUMIFS(G:G,H:H,"&gt;="&amp;B76,'5_ADMISSIONS MODEL (calc)'!B:B,"&lt;="&amp;B76)+SUMIFS('5_ADMISSIONS MODEL (calc)'!I:I,'5_ADMISSIONS MODEL (calc)'!J:J,"&gt;="&amp;B76,'5_ADMISSIONS MODEL (calc)'!B:B,"&lt;="&amp;B76)+SUMIFS('5_ADMISSIONS MODEL (calc)'!L:L,'5_ADMISSIONS MODEL (calc)'!M:M,"&gt;"&amp;B76,'5_ADMISSIONS MODEL (calc)'!B:B,"&lt;="&amp;B76)+SUMIFS('5_ADMISSIONS MODEL (calc)'!L:L,'5_ADMISSIONS MODEL (calc)'!N:N,"&lt;="&amp;B76,'5_ADMISSIONS MODEL (calc)'!O:O,"&gt;="&amp;B76)+SUMIFS('5_ADMISSIONS MODEL (calc)'!P:P,'5_ADMISSIONS MODEL (calc)'!Q:Q,"&gt;"&amp;B76,'5_ADMISSIONS MODEL (calc)'!B:B,"&lt;="&amp;B76)</f>
        <v>12715.890541103669</v>
      </c>
      <c r="U76" s="7">
        <f>'1_MODEL INPUTS'!$E$35*(1-'1_MODEL INPUTS'!$E$37)</f>
        <v>192.39999999999995</v>
      </c>
      <c r="V76" s="23">
        <f>'1_MODEL INPUTS'!$E$36*(1-'1_MODEL INPUTS'!$E$38+'1_MODEL INPUTS'!$E$39)</f>
        <v>3018.7999999999997</v>
      </c>
      <c r="W76" s="9">
        <f t="shared" si="4"/>
        <v>-4378.0722768124479</v>
      </c>
      <c r="X76" s="9">
        <f t="shared" si="5"/>
        <v>-9697.0905411036692</v>
      </c>
    </row>
    <row r="77" spans="2:24" x14ac:dyDescent="0.45">
      <c r="B77" s="11">
        <v>71</v>
      </c>
      <c r="C77" s="90">
        <f>VLOOKUP(B77,'4_INFECTION MODEL (calc)'!G:H,2,FALSE)</f>
        <v>43976</v>
      </c>
      <c r="D77" s="58">
        <f>VLOOKUP(B77,'4_INFECTION MODEL (calc)'!C:E,3,FALSE)</f>
        <v>8748.9488469027128</v>
      </c>
      <c r="E77" s="58">
        <f>D77*'1_MODEL INPUTS'!$E$18</f>
        <v>2375.8963632243444</v>
      </c>
      <c r="F77" s="59">
        <f>E77*'1_MODEL INPUTS'!$E$19</f>
        <v>1717.7730706112009</v>
      </c>
      <c r="G77" s="59">
        <f>F77*'1_MODEL INPUTS'!$E$20</f>
        <v>1717.7730706112009</v>
      </c>
      <c r="H77" s="11">
        <f>B77+'1_MODEL INPUTS'!$E$25-1</f>
        <v>84</v>
      </c>
      <c r="I77" s="59">
        <f>F77*'1_MODEL INPUTS'!$E$21</f>
        <v>0</v>
      </c>
      <c r="J77" s="11">
        <f>B77+'1_MODEL INPUTS'!$E$25-1</f>
        <v>84</v>
      </c>
      <c r="K77" s="58">
        <f>E77*'1_MODEL INPUTS'!$E$22</f>
        <v>658.12329261314346</v>
      </c>
      <c r="L77" s="58">
        <f>K77*'1_MODEL INPUTS'!$E$23</f>
        <v>335.64287923270319</v>
      </c>
      <c r="M77" s="58">
        <f>B77+'1_MODEL INPUTS'!$E$28</f>
        <v>72</v>
      </c>
      <c r="N77" s="58">
        <f>M77+'1_MODEL INPUTS'!$E$29</f>
        <v>87</v>
      </c>
      <c r="O77" s="58">
        <f>N77+'1_MODEL INPUTS'!$E$30-1</f>
        <v>100</v>
      </c>
      <c r="P77" s="58">
        <f>K77*'1_MODEL INPUTS'!$E$24</f>
        <v>322.48041338044027</v>
      </c>
      <c r="Q77" s="11">
        <f>B77+'1_MODEL INPUTS'!$E$32</f>
        <v>72</v>
      </c>
      <c r="R77" s="11">
        <f>Q77+'1_MODEL INPUTS'!$E$33-1</f>
        <v>105</v>
      </c>
      <c r="S77" s="93">
        <f t="shared" si="3"/>
        <v>5094.4264465580309</v>
      </c>
      <c r="T77" s="7">
        <f>SUMIFS(G:G,H:H,"&gt;="&amp;B77,'5_ADMISSIONS MODEL (calc)'!B:B,"&lt;="&amp;B77)+SUMIFS('5_ADMISSIONS MODEL (calc)'!I:I,'5_ADMISSIONS MODEL (calc)'!J:J,"&gt;="&amp;B77,'5_ADMISSIONS MODEL (calc)'!B:B,"&lt;="&amp;B77)+SUMIFS('5_ADMISSIONS MODEL (calc)'!L:L,'5_ADMISSIONS MODEL (calc)'!M:M,"&gt;"&amp;B77,'5_ADMISSIONS MODEL (calc)'!B:B,"&lt;="&amp;B77)+SUMIFS('5_ADMISSIONS MODEL (calc)'!L:L,'5_ADMISSIONS MODEL (calc)'!N:N,"&lt;="&amp;B77,'5_ADMISSIONS MODEL (calc)'!O:O,"&gt;="&amp;B77)+SUMIFS('5_ADMISSIONS MODEL (calc)'!P:P,'5_ADMISSIONS MODEL (calc)'!Q:Q,"&gt;"&amp;B77,'5_ADMISSIONS MODEL (calc)'!B:B,"&lt;="&amp;B77)</f>
        <v>14170.41983930644</v>
      </c>
      <c r="U77" s="7">
        <f>'1_MODEL INPUTS'!$E$35*(1-'1_MODEL INPUTS'!$E$37)</f>
        <v>192.39999999999995</v>
      </c>
      <c r="V77" s="23">
        <f>'1_MODEL INPUTS'!$E$36*(1-'1_MODEL INPUTS'!$E$38+'1_MODEL INPUTS'!$E$39)</f>
        <v>3018.7999999999997</v>
      </c>
      <c r="W77" s="9">
        <f t="shared" si="4"/>
        <v>-4902.0264465580312</v>
      </c>
      <c r="X77" s="9">
        <f t="shared" si="5"/>
        <v>-11151.619839306441</v>
      </c>
    </row>
    <row r="78" spans="2:24" x14ac:dyDescent="0.45">
      <c r="B78" s="11">
        <v>72</v>
      </c>
      <c r="C78" s="90">
        <f>VLOOKUP(B78,'4_INFECTION MODEL (calc)'!G:H,2,FALSE)</f>
        <v>43977</v>
      </c>
      <c r="D78" s="58">
        <f>VLOOKUP(B78,'4_INFECTION MODEL (calc)'!C:E,3,FALSE)</f>
        <v>9749.7126066379569</v>
      </c>
      <c r="E78" s="58">
        <f>D78*'1_MODEL INPUTS'!$E$18</f>
        <v>2647.6674089589915</v>
      </c>
      <c r="F78" s="59">
        <f>E78*'1_MODEL INPUTS'!$E$19</f>
        <v>1914.2635366773509</v>
      </c>
      <c r="G78" s="59">
        <f>F78*'1_MODEL INPUTS'!$E$20</f>
        <v>1914.2635366773509</v>
      </c>
      <c r="H78" s="11">
        <f>B78+'1_MODEL INPUTS'!$E$25-1</f>
        <v>85</v>
      </c>
      <c r="I78" s="59">
        <f>F78*'1_MODEL INPUTS'!$E$21</f>
        <v>0</v>
      </c>
      <c r="J78" s="11">
        <f>B78+'1_MODEL INPUTS'!$E$25-1</f>
        <v>85</v>
      </c>
      <c r="K78" s="58">
        <f>E78*'1_MODEL INPUTS'!$E$22</f>
        <v>733.4038722816407</v>
      </c>
      <c r="L78" s="58">
        <f>K78*'1_MODEL INPUTS'!$E$23</f>
        <v>374.03597486363674</v>
      </c>
      <c r="M78" s="58">
        <f>B78+'1_MODEL INPUTS'!$E$28</f>
        <v>73</v>
      </c>
      <c r="N78" s="58">
        <f>M78+'1_MODEL INPUTS'!$E$29</f>
        <v>88</v>
      </c>
      <c r="O78" s="58">
        <f>N78+'1_MODEL INPUTS'!$E$30-1</f>
        <v>101</v>
      </c>
      <c r="P78" s="58">
        <f>K78*'1_MODEL INPUTS'!$E$24</f>
        <v>359.36789741800396</v>
      </c>
      <c r="Q78" s="11">
        <f>B78+'1_MODEL INPUTS'!$E$32</f>
        <v>73</v>
      </c>
      <c r="R78" s="11">
        <f>Q78+'1_MODEL INPUTS'!$E$33-1</f>
        <v>106</v>
      </c>
      <c r="S78" s="93">
        <f t="shared" si="3"/>
        <v>5678.3140270503454</v>
      </c>
      <c r="T78" s="7">
        <f>SUMIFS(G:G,H:H,"&gt;="&amp;B78,'5_ADMISSIONS MODEL (calc)'!B:B,"&lt;="&amp;B78)+SUMIFS('5_ADMISSIONS MODEL (calc)'!I:I,'5_ADMISSIONS MODEL (calc)'!J:J,"&gt;="&amp;B78,'5_ADMISSIONS MODEL (calc)'!B:B,"&lt;="&amp;B78)+SUMIFS('5_ADMISSIONS MODEL (calc)'!L:L,'5_ADMISSIONS MODEL (calc)'!M:M,"&gt;"&amp;B78,'5_ADMISSIONS MODEL (calc)'!B:B,"&lt;="&amp;B78)+SUMIFS('5_ADMISSIONS MODEL (calc)'!L:L,'5_ADMISSIONS MODEL (calc)'!N:N,"&lt;="&amp;B78,'5_ADMISSIONS MODEL (calc)'!O:O,"&gt;="&amp;B78)+SUMIFS('5_ADMISSIONS MODEL (calc)'!P:P,'5_ADMISSIONS MODEL (calc)'!Q:Q,"&gt;"&amp;B78,'5_ADMISSIONS MODEL (calc)'!B:B,"&lt;="&amp;B78)</f>
        <v>15791.328005940903</v>
      </c>
      <c r="U78" s="7">
        <f>'1_MODEL INPUTS'!$E$35*(1-'1_MODEL INPUTS'!$E$37)</f>
        <v>192.39999999999995</v>
      </c>
      <c r="V78" s="23">
        <f>'1_MODEL INPUTS'!$E$36*(1-'1_MODEL INPUTS'!$E$38+'1_MODEL INPUTS'!$E$39)</f>
        <v>3018.7999999999997</v>
      </c>
      <c r="W78" s="9">
        <f t="shared" si="4"/>
        <v>-5485.9140270503458</v>
      </c>
      <c r="X78" s="9">
        <f t="shared" si="5"/>
        <v>-12772.528005940903</v>
      </c>
    </row>
    <row r="79" spans="2:24" x14ac:dyDescent="0.45">
      <c r="B79" s="11">
        <v>73</v>
      </c>
      <c r="C79" s="90">
        <f>VLOOKUP(B79,'4_INFECTION MODEL (calc)'!G:H,2,FALSE)</f>
        <v>43978</v>
      </c>
      <c r="D79" s="58">
        <f>VLOOKUP(B79,'4_INFECTION MODEL (calc)'!C:E,3,FALSE)</f>
        <v>10864.950472957426</v>
      </c>
      <c r="E79" s="58">
        <f>D79*'1_MODEL INPUTS'!$E$18</f>
        <v>2950.5254593471295</v>
      </c>
      <c r="F79" s="59">
        <f>E79*'1_MODEL INPUTS'!$E$19</f>
        <v>2133.2299071079747</v>
      </c>
      <c r="G79" s="59">
        <f>F79*'1_MODEL INPUTS'!$E$20</f>
        <v>2133.2299071079747</v>
      </c>
      <c r="H79" s="11">
        <f>B79+'1_MODEL INPUTS'!$E$25-1</f>
        <v>86</v>
      </c>
      <c r="I79" s="59">
        <f>F79*'1_MODEL INPUTS'!$E$21</f>
        <v>0</v>
      </c>
      <c r="J79" s="11">
        <f>B79+'1_MODEL INPUTS'!$E$25-1</f>
        <v>86</v>
      </c>
      <c r="K79" s="58">
        <f>E79*'1_MODEL INPUTS'!$E$22</f>
        <v>817.29555223915497</v>
      </c>
      <c r="L79" s="58">
        <f>K79*'1_MODEL INPUTS'!$E$23</f>
        <v>416.82073164196902</v>
      </c>
      <c r="M79" s="58">
        <f>B79+'1_MODEL INPUTS'!$E$28</f>
        <v>74</v>
      </c>
      <c r="N79" s="58">
        <f>M79+'1_MODEL INPUTS'!$E$29</f>
        <v>89</v>
      </c>
      <c r="O79" s="58">
        <f>N79+'1_MODEL INPUTS'!$E$30-1</f>
        <v>102</v>
      </c>
      <c r="P79" s="58">
        <f>K79*'1_MODEL INPUTS'!$E$24</f>
        <v>400.47482059718595</v>
      </c>
      <c r="Q79" s="11">
        <f>B79+'1_MODEL INPUTS'!$E$32</f>
        <v>74</v>
      </c>
      <c r="R79" s="11">
        <f>Q79+'1_MODEL INPUTS'!$E$33-1</f>
        <v>107</v>
      </c>
      <c r="S79" s="93">
        <f t="shared" si="3"/>
        <v>6328.9906059173709</v>
      </c>
      <c r="T79" s="7">
        <f>SUMIFS(G:G,H:H,"&gt;="&amp;B79,'5_ADMISSIONS MODEL (calc)'!B:B,"&lt;="&amp;B79)+SUMIFS('5_ADMISSIONS MODEL (calc)'!I:I,'5_ADMISSIONS MODEL (calc)'!J:J,"&gt;="&amp;B79,'5_ADMISSIONS MODEL (calc)'!B:B,"&lt;="&amp;B79)+SUMIFS('5_ADMISSIONS MODEL (calc)'!L:L,'5_ADMISSIONS MODEL (calc)'!M:M,"&gt;"&amp;B79,'5_ADMISSIONS MODEL (calc)'!B:B,"&lt;="&amp;B79)+SUMIFS('5_ADMISSIONS MODEL (calc)'!L:L,'5_ADMISSIONS MODEL (calc)'!N:N,"&lt;="&amp;B79,'5_ADMISSIONS MODEL (calc)'!O:O,"&gt;="&amp;B79)+SUMIFS('5_ADMISSIONS MODEL (calc)'!P:P,'5_ADMISSIONS MODEL (calc)'!Q:Q,"&gt;"&amp;B79,'5_ADMISSIONS MODEL (calc)'!B:B,"&lt;="&amp;B79)</f>
        <v>17597.646577803775</v>
      </c>
      <c r="U79" s="7">
        <f>'1_MODEL INPUTS'!$E$35*(1-'1_MODEL INPUTS'!$E$37)</f>
        <v>192.39999999999995</v>
      </c>
      <c r="V79" s="23">
        <f>'1_MODEL INPUTS'!$E$36*(1-'1_MODEL INPUTS'!$E$38+'1_MODEL INPUTS'!$E$39)</f>
        <v>3018.7999999999997</v>
      </c>
      <c r="W79" s="9">
        <f t="shared" si="4"/>
        <v>-6136.5906059173712</v>
      </c>
      <c r="X79" s="9">
        <f t="shared" si="5"/>
        <v>-14578.846577803775</v>
      </c>
    </row>
    <row r="80" spans="2:24" x14ac:dyDescent="0.45">
      <c r="B80" s="11">
        <v>74</v>
      </c>
      <c r="C80" s="90">
        <f>VLOOKUP(B80,'4_INFECTION MODEL (calc)'!G:H,2,FALSE)</f>
        <v>43979</v>
      </c>
      <c r="D80" s="58">
        <f>VLOOKUP(B80,'4_INFECTION MODEL (calc)'!C:E,3,FALSE)</f>
        <v>12107.7567660247</v>
      </c>
      <c r="E80" s="58">
        <f>D80*'1_MODEL INPUTS'!$E$18</f>
        <v>3288.0264555880899</v>
      </c>
      <c r="F80" s="59">
        <f>E80*'1_MODEL INPUTS'!$E$19</f>
        <v>2377.2431273901889</v>
      </c>
      <c r="G80" s="59">
        <f>F80*'1_MODEL INPUTS'!$E$20</f>
        <v>2377.2431273901889</v>
      </c>
      <c r="H80" s="11">
        <f>B80+'1_MODEL INPUTS'!$E$25-1</f>
        <v>87</v>
      </c>
      <c r="I80" s="59">
        <f>F80*'1_MODEL INPUTS'!$E$21</f>
        <v>0</v>
      </c>
      <c r="J80" s="11">
        <f>B80+'1_MODEL INPUTS'!$E$25-1</f>
        <v>87</v>
      </c>
      <c r="K80" s="58">
        <f>E80*'1_MODEL INPUTS'!$E$22</f>
        <v>910.78332819790103</v>
      </c>
      <c r="L80" s="58">
        <f>K80*'1_MODEL INPUTS'!$E$23</f>
        <v>464.49949738092954</v>
      </c>
      <c r="M80" s="58">
        <f>B80+'1_MODEL INPUTS'!$E$28</f>
        <v>75</v>
      </c>
      <c r="N80" s="58">
        <f>M80+'1_MODEL INPUTS'!$E$29</f>
        <v>90</v>
      </c>
      <c r="O80" s="58">
        <f>N80+'1_MODEL INPUTS'!$E$30-1</f>
        <v>103</v>
      </c>
      <c r="P80" s="58">
        <f>K80*'1_MODEL INPUTS'!$E$24</f>
        <v>446.28383081697149</v>
      </c>
      <c r="Q80" s="11">
        <f>B80+'1_MODEL INPUTS'!$E$32</f>
        <v>75</v>
      </c>
      <c r="R80" s="11">
        <f>Q80+'1_MODEL INPUTS'!$E$33-1</f>
        <v>108</v>
      </c>
      <c r="S80" s="93">
        <f t="shared" si="3"/>
        <v>7064.1734720425757</v>
      </c>
      <c r="T80" s="7">
        <f>SUMIFS(G:G,H:H,"&gt;="&amp;B80,'5_ADMISSIONS MODEL (calc)'!B:B,"&lt;="&amp;B80)+SUMIFS('5_ADMISSIONS MODEL (calc)'!I:I,'5_ADMISSIONS MODEL (calc)'!J:J,"&gt;="&amp;B80,'5_ADMISSIONS MODEL (calc)'!B:B,"&lt;="&amp;B80)+SUMIFS('5_ADMISSIONS MODEL (calc)'!L:L,'5_ADMISSIONS MODEL (calc)'!M:M,"&gt;"&amp;B80,'5_ADMISSIONS MODEL (calc)'!B:B,"&lt;="&amp;B80)+SUMIFS('5_ADMISSIONS MODEL (calc)'!L:L,'5_ADMISSIONS MODEL (calc)'!N:N,"&lt;="&amp;B80,'5_ADMISSIONS MODEL (calc)'!O:O,"&gt;="&amp;B80)+SUMIFS('5_ADMISSIONS MODEL (calc)'!P:P,'5_ADMISSIONS MODEL (calc)'!Q:Q,"&gt;"&amp;B80,'5_ADMISSIONS MODEL (calc)'!B:B,"&lt;="&amp;B80)</f>
        <v>19610.5840471925</v>
      </c>
      <c r="U80" s="7">
        <f>'1_MODEL INPUTS'!$E$35*(1-'1_MODEL INPUTS'!$E$37)</f>
        <v>192.39999999999995</v>
      </c>
      <c r="V80" s="23">
        <f>'1_MODEL INPUTS'!$E$36*(1-'1_MODEL INPUTS'!$E$38+'1_MODEL INPUTS'!$E$39)</f>
        <v>3018.7999999999997</v>
      </c>
      <c r="W80" s="9">
        <f t="shared" si="4"/>
        <v>-6871.773472042576</v>
      </c>
      <c r="X80" s="9">
        <f t="shared" si="5"/>
        <v>-16591.784047192501</v>
      </c>
    </row>
    <row r="81" spans="2:24" x14ac:dyDescent="0.45">
      <c r="B81" s="11">
        <v>75</v>
      </c>
      <c r="C81" s="90">
        <f>VLOOKUP(B81,'4_INFECTION MODEL (calc)'!G:H,2,FALSE)</f>
        <v>43980</v>
      </c>
      <c r="D81" s="58">
        <f>VLOOKUP(B81,'4_INFECTION MODEL (calc)'!C:E,3,FALSE)</f>
        <v>13492.723622633668</v>
      </c>
      <c r="E81" s="58">
        <f>D81*'1_MODEL INPUTS'!$E$18</f>
        <v>3664.1330914119362</v>
      </c>
      <c r="F81" s="59">
        <f>E81*'1_MODEL INPUTS'!$E$19</f>
        <v>2649.1682250908298</v>
      </c>
      <c r="G81" s="59">
        <f>F81*'1_MODEL INPUTS'!$E$20</f>
        <v>2649.1682250908298</v>
      </c>
      <c r="H81" s="11">
        <f>B81+'1_MODEL INPUTS'!$E$25-1</f>
        <v>88</v>
      </c>
      <c r="I81" s="59">
        <f>F81*'1_MODEL INPUTS'!$E$21</f>
        <v>0</v>
      </c>
      <c r="J81" s="11">
        <f>B81+'1_MODEL INPUTS'!$E$25-1</f>
        <v>88</v>
      </c>
      <c r="K81" s="58">
        <f>E81*'1_MODEL INPUTS'!$E$22</f>
        <v>1014.9648663211065</v>
      </c>
      <c r="L81" s="58">
        <f>K81*'1_MODEL INPUTS'!$E$23</f>
        <v>517.63208182376434</v>
      </c>
      <c r="M81" s="58">
        <f>B81+'1_MODEL INPUTS'!$E$28</f>
        <v>76</v>
      </c>
      <c r="N81" s="58">
        <f>M81+'1_MODEL INPUTS'!$E$29</f>
        <v>91</v>
      </c>
      <c r="O81" s="58">
        <f>N81+'1_MODEL INPUTS'!$E$30-1</f>
        <v>104</v>
      </c>
      <c r="P81" s="58">
        <f>K81*'1_MODEL INPUTS'!$E$24</f>
        <v>497.33278449734217</v>
      </c>
      <c r="Q81" s="11">
        <f>B81+'1_MODEL INPUTS'!$E$32</f>
        <v>76</v>
      </c>
      <c r="R81" s="11">
        <f>Q81+'1_MODEL INPUTS'!$E$33-1</f>
        <v>109</v>
      </c>
      <c r="S81" s="93">
        <f t="shared" si="3"/>
        <v>7872.2212646418402</v>
      </c>
      <c r="T81" s="7">
        <f>SUMIFS(G:G,H:H,"&gt;="&amp;B81,'5_ADMISSIONS MODEL (calc)'!B:B,"&lt;="&amp;B81)+SUMIFS('5_ADMISSIONS MODEL (calc)'!I:I,'5_ADMISSIONS MODEL (calc)'!J:J,"&gt;="&amp;B81,'5_ADMISSIONS MODEL (calc)'!B:B,"&lt;="&amp;B81)+SUMIFS('5_ADMISSIONS MODEL (calc)'!L:L,'5_ADMISSIONS MODEL (calc)'!M:M,"&gt;"&amp;B81,'5_ADMISSIONS MODEL (calc)'!B:B,"&lt;="&amp;B81)+SUMIFS('5_ADMISSIONS MODEL (calc)'!L:L,'5_ADMISSIONS MODEL (calc)'!N:N,"&lt;="&amp;B81,'5_ADMISSIONS MODEL (calc)'!O:O,"&gt;="&amp;B81)+SUMIFS('5_ADMISSIONS MODEL (calc)'!P:P,'5_ADMISSIONS MODEL (calc)'!Q:Q,"&gt;"&amp;B81,'5_ADMISSIONS MODEL (calc)'!B:B,"&lt;="&amp;B81)</f>
        <v>21853.774876753832</v>
      </c>
      <c r="U81" s="7">
        <f>'1_MODEL INPUTS'!$E$35*(1-'1_MODEL INPUTS'!$E$37)</f>
        <v>192.39999999999995</v>
      </c>
      <c r="V81" s="23">
        <f>'1_MODEL INPUTS'!$E$36*(1-'1_MODEL INPUTS'!$E$38+'1_MODEL INPUTS'!$E$39)</f>
        <v>3018.7999999999997</v>
      </c>
      <c r="W81" s="9">
        <f t="shared" si="4"/>
        <v>-7679.8212646418406</v>
      </c>
      <c r="X81" s="9">
        <f t="shared" si="5"/>
        <v>-18834.974876753833</v>
      </c>
    </row>
    <row r="82" spans="2:24" x14ac:dyDescent="0.45">
      <c r="B82" s="11">
        <v>76</v>
      </c>
      <c r="C82" s="90">
        <f>VLOOKUP(B82,'4_INFECTION MODEL (calc)'!G:H,2,FALSE)</f>
        <v>43981</v>
      </c>
      <c r="D82" s="58">
        <f>VLOOKUP(B82,'4_INFECTION MODEL (calc)'!C:E,3,FALSE)</f>
        <v>15036.112326573348</v>
      </c>
      <c r="E82" s="58">
        <f>D82*'1_MODEL INPUTS'!$E$18</f>
        <v>4083.2613401763556</v>
      </c>
      <c r="F82" s="59">
        <f>E82*'1_MODEL INPUTS'!$E$19</f>
        <v>2952.1979489475052</v>
      </c>
      <c r="G82" s="59">
        <f>F82*'1_MODEL INPUTS'!$E$20</f>
        <v>2952.1979489475052</v>
      </c>
      <c r="H82" s="11">
        <f>B82+'1_MODEL INPUTS'!$E$25-1</f>
        <v>89</v>
      </c>
      <c r="I82" s="59">
        <f>F82*'1_MODEL INPUTS'!$E$21</f>
        <v>0</v>
      </c>
      <c r="J82" s="11">
        <f>B82+'1_MODEL INPUTS'!$E$25-1</f>
        <v>89</v>
      </c>
      <c r="K82" s="58">
        <f>E82*'1_MODEL INPUTS'!$E$22</f>
        <v>1131.0633912288506</v>
      </c>
      <c r="L82" s="58">
        <f>K82*'1_MODEL INPUTS'!$E$23</f>
        <v>576.8423295267138</v>
      </c>
      <c r="M82" s="58">
        <f>B82+'1_MODEL INPUTS'!$E$28</f>
        <v>77</v>
      </c>
      <c r="N82" s="58">
        <f>M82+'1_MODEL INPUTS'!$E$29</f>
        <v>92</v>
      </c>
      <c r="O82" s="58">
        <f>N82+'1_MODEL INPUTS'!$E$30-1</f>
        <v>105</v>
      </c>
      <c r="P82" s="58">
        <f>K82*'1_MODEL INPUTS'!$E$24</f>
        <v>554.22106170213681</v>
      </c>
      <c r="Q82" s="11">
        <f>B82+'1_MODEL INPUTS'!$E$32</f>
        <v>77</v>
      </c>
      <c r="R82" s="11">
        <f>Q82+'1_MODEL INPUTS'!$E$33-1</f>
        <v>110</v>
      </c>
      <c r="S82" s="93">
        <f t="shared" si="3"/>
        <v>8772.6990120983392</v>
      </c>
      <c r="T82" s="7">
        <f>SUMIFS(G:G,H:H,"&gt;="&amp;B82,'5_ADMISSIONS MODEL (calc)'!B:B,"&lt;="&amp;B82)+SUMIFS('5_ADMISSIONS MODEL (calc)'!I:I,'5_ADMISSIONS MODEL (calc)'!J:J,"&gt;="&amp;B82,'5_ADMISSIONS MODEL (calc)'!B:B,"&lt;="&amp;B82)+SUMIFS('5_ADMISSIONS MODEL (calc)'!L:L,'5_ADMISSIONS MODEL (calc)'!M:M,"&gt;"&amp;B82,'5_ADMISSIONS MODEL (calc)'!B:B,"&lt;="&amp;B82)+SUMIFS('5_ADMISSIONS MODEL (calc)'!L:L,'5_ADMISSIONS MODEL (calc)'!N:N,"&lt;="&amp;B82,'5_ADMISSIONS MODEL (calc)'!O:O,"&gt;="&amp;B82)+SUMIFS('5_ADMISSIONS MODEL (calc)'!P:P,'5_ADMISSIONS MODEL (calc)'!Q:Q,"&gt;"&amp;B82,'5_ADMISSIONS MODEL (calc)'!B:B,"&lt;="&amp;B82)</f>
        <v>24353.556998329645</v>
      </c>
      <c r="U82" s="7">
        <f>'1_MODEL INPUTS'!$E$35*(1-'1_MODEL INPUTS'!$E$37)</f>
        <v>192.39999999999995</v>
      </c>
      <c r="V82" s="23">
        <f>'1_MODEL INPUTS'!$E$36*(1-'1_MODEL INPUTS'!$E$38+'1_MODEL INPUTS'!$E$39)</f>
        <v>3018.7999999999997</v>
      </c>
      <c r="W82" s="9">
        <f t="shared" si="4"/>
        <v>-8580.2990120983395</v>
      </c>
      <c r="X82" s="9">
        <f t="shared" si="5"/>
        <v>-21334.756998329645</v>
      </c>
    </row>
    <row r="83" spans="2:24" x14ac:dyDescent="0.45">
      <c r="B83" s="11">
        <v>77</v>
      </c>
      <c r="C83" s="90">
        <f>VLOOKUP(B83,'4_INFECTION MODEL (calc)'!G:H,2,FALSE)</f>
        <v>43982</v>
      </c>
      <c r="D83" s="58">
        <f>VLOOKUP(B83,'4_INFECTION MODEL (calc)'!C:E,3,FALSE)</f>
        <v>16756.04423691603</v>
      </c>
      <c r="E83" s="58">
        <f>D83*'1_MODEL INPUTS'!$E$18</f>
        <v>4550.3323040468704</v>
      </c>
      <c r="F83" s="59">
        <f>E83*'1_MODEL INPUTS'!$E$19</f>
        <v>3289.8902558258874</v>
      </c>
      <c r="G83" s="59">
        <f>F83*'1_MODEL INPUTS'!$E$20</f>
        <v>3289.8902558258874</v>
      </c>
      <c r="H83" s="11">
        <f>B83+'1_MODEL INPUTS'!$E$25-1</f>
        <v>90</v>
      </c>
      <c r="I83" s="59">
        <f>F83*'1_MODEL INPUTS'!$E$21</f>
        <v>0</v>
      </c>
      <c r="J83" s="11">
        <f>B83+'1_MODEL INPUTS'!$E$25-1</f>
        <v>90</v>
      </c>
      <c r="K83" s="58">
        <f>E83*'1_MODEL INPUTS'!$E$22</f>
        <v>1260.4420482209832</v>
      </c>
      <c r="L83" s="58">
        <f>K83*'1_MODEL INPUTS'!$E$23</f>
        <v>642.8254445927015</v>
      </c>
      <c r="M83" s="58">
        <f>B83+'1_MODEL INPUTS'!$E$28</f>
        <v>78</v>
      </c>
      <c r="N83" s="58">
        <f>M83+'1_MODEL INPUTS'!$E$29</f>
        <v>93</v>
      </c>
      <c r="O83" s="58">
        <f>N83+'1_MODEL INPUTS'!$E$30-1</f>
        <v>106</v>
      </c>
      <c r="P83" s="58">
        <f>K83*'1_MODEL INPUTS'!$E$24</f>
        <v>617.61660362828172</v>
      </c>
      <c r="Q83" s="11">
        <f>B83+'1_MODEL INPUTS'!$E$32</f>
        <v>78</v>
      </c>
      <c r="R83" s="11">
        <f>Q83+'1_MODEL INPUTS'!$E$33-1</f>
        <v>111</v>
      </c>
      <c r="S83" s="93">
        <f t="shared" si="3"/>
        <v>9776.1794758664691</v>
      </c>
      <c r="T83" s="7">
        <f>SUMIFS(G:G,H:H,"&gt;="&amp;B83,'5_ADMISSIONS MODEL (calc)'!B:B,"&lt;="&amp;B83)+SUMIFS('5_ADMISSIONS MODEL (calc)'!I:I,'5_ADMISSIONS MODEL (calc)'!J:J,"&gt;="&amp;B83,'5_ADMISSIONS MODEL (calc)'!B:B,"&lt;="&amp;B83)+SUMIFS('5_ADMISSIONS MODEL (calc)'!L:L,'5_ADMISSIONS MODEL (calc)'!M:M,"&gt;"&amp;B83,'5_ADMISSIONS MODEL (calc)'!B:B,"&lt;="&amp;B83)+SUMIFS('5_ADMISSIONS MODEL (calc)'!L:L,'5_ADMISSIONS MODEL (calc)'!N:N,"&lt;="&amp;B83,'5_ADMISSIONS MODEL (calc)'!O:O,"&gt;="&amp;B83)+SUMIFS('5_ADMISSIONS MODEL (calc)'!P:P,'5_ADMISSIONS MODEL (calc)'!Q:Q,"&gt;"&amp;B83,'5_ADMISSIONS MODEL (calc)'!B:B,"&lt;="&amp;B83)</f>
        <v>27139.28105399197</v>
      </c>
      <c r="U83" s="7">
        <f>'1_MODEL INPUTS'!$E$35*(1-'1_MODEL INPUTS'!$E$37)</f>
        <v>192.39999999999995</v>
      </c>
      <c r="V83" s="23">
        <f>'1_MODEL INPUTS'!$E$36*(1-'1_MODEL INPUTS'!$E$38+'1_MODEL INPUTS'!$E$39)</f>
        <v>3018.7999999999997</v>
      </c>
      <c r="W83" s="9">
        <f t="shared" si="4"/>
        <v>-9583.7794758664695</v>
      </c>
      <c r="X83" s="9">
        <f t="shared" si="5"/>
        <v>-24120.481053991971</v>
      </c>
    </row>
    <row r="84" spans="2:24" x14ac:dyDescent="0.45">
      <c r="B84" s="11">
        <v>78</v>
      </c>
      <c r="C84" s="90">
        <f>VLOOKUP(B84,'4_INFECTION MODEL (calc)'!G:H,2,FALSE)</f>
        <v>43983</v>
      </c>
      <c r="D84" s="58">
        <f>VLOOKUP(B84,'4_INFECTION MODEL (calc)'!C:E,3,FALSE)</f>
        <v>18672.71355596956</v>
      </c>
      <c r="E84" s="58">
        <f>D84*'1_MODEL INPUTS'!$E$18</f>
        <v>5070.829994035661</v>
      </c>
      <c r="F84" s="59">
        <f>E84*'1_MODEL INPUTS'!$E$19</f>
        <v>3666.2100856877828</v>
      </c>
      <c r="G84" s="59">
        <f>F84*'1_MODEL INPUTS'!$E$20</f>
        <v>3666.2100856877828</v>
      </c>
      <c r="H84" s="11">
        <f>B84+'1_MODEL INPUTS'!$E$25-1</f>
        <v>91</v>
      </c>
      <c r="I84" s="59">
        <f>F84*'1_MODEL INPUTS'!$E$21</f>
        <v>0</v>
      </c>
      <c r="J84" s="11">
        <f>B84+'1_MODEL INPUTS'!$E$25-1</f>
        <v>91</v>
      </c>
      <c r="K84" s="58">
        <f>E84*'1_MODEL INPUTS'!$E$22</f>
        <v>1404.6199083478782</v>
      </c>
      <c r="L84" s="58">
        <f>K84*'1_MODEL INPUTS'!$E$23</f>
        <v>716.35615325741787</v>
      </c>
      <c r="M84" s="58">
        <f>B84+'1_MODEL INPUTS'!$E$28</f>
        <v>79</v>
      </c>
      <c r="N84" s="58">
        <f>M84+'1_MODEL INPUTS'!$E$29</f>
        <v>94</v>
      </c>
      <c r="O84" s="58">
        <f>N84+'1_MODEL INPUTS'!$E$30-1</f>
        <v>107</v>
      </c>
      <c r="P84" s="58">
        <f>K84*'1_MODEL INPUTS'!$E$24</f>
        <v>688.26375509046034</v>
      </c>
      <c r="Q84" s="11">
        <f>B84+'1_MODEL INPUTS'!$E$32</f>
        <v>79</v>
      </c>
      <c r="R84" s="11">
        <f>Q84+'1_MODEL INPUTS'!$E$33-1</f>
        <v>112</v>
      </c>
      <c r="S84" s="93">
        <f t="shared" si="3"/>
        <v>10894.444801143653</v>
      </c>
      <c r="T84" s="7">
        <f>SUMIFS(G:G,H:H,"&gt;="&amp;B84,'5_ADMISSIONS MODEL (calc)'!B:B,"&lt;="&amp;B84)+SUMIFS('5_ADMISSIONS MODEL (calc)'!I:I,'5_ADMISSIONS MODEL (calc)'!J:J,"&gt;="&amp;B84,'5_ADMISSIONS MODEL (calc)'!B:B,"&lt;="&amp;B84)+SUMIFS('5_ADMISSIONS MODEL (calc)'!L:L,'5_ADMISSIONS MODEL (calc)'!M:M,"&gt;"&amp;B84,'5_ADMISSIONS MODEL (calc)'!B:B,"&lt;="&amp;B84)+SUMIFS('5_ADMISSIONS MODEL (calc)'!L:L,'5_ADMISSIONS MODEL (calc)'!N:N,"&lt;="&amp;B84,'5_ADMISSIONS MODEL (calc)'!O:O,"&gt;="&amp;B84)+SUMIFS('5_ADMISSIONS MODEL (calc)'!P:P,'5_ADMISSIONS MODEL (calc)'!Q:Q,"&gt;"&amp;B84,'5_ADMISSIONS MODEL (calc)'!B:B,"&lt;="&amp;B84)</f>
        <v>30243.655010152543</v>
      </c>
      <c r="U84" s="7">
        <f>'1_MODEL INPUTS'!$E$35*(1-'1_MODEL INPUTS'!$E$37)</f>
        <v>192.39999999999995</v>
      </c>
      <c r="V84" s="23">
        <f>'1_MODEL INPUTS'!$E$36*(1-'1_MODEL INPUTS'!$E$38+'1_MODEL INPUTS'!$E$39)</f>
        <v>3018.7999999999997</v>
      </c>
      <c r="W84" s="9">
        <f t="shared" si="4"/>
        <v>-10702.044801143653</v>
      </c>
      <c r="X84" s="9">
        <f t="shared" si="5"/>
        <v>-27224.855010152543</v>
      </c>
    </row>
    <row r="85" spans="2:24" x14ac:dyDescent="0.45">
      <c r="B85" s="11">
        <v>79</v>
      </c>
      <c r="C85" s="90">
        <f>VLOOKUP(B85,'4_INFECTION MODEL (calc)'!G:H,2,FALSE)</f>
        <v>43984</v>
      </c>
      <c r="D85" s="58">
        <f>VLOOKUP(B85,'4_INFECTION MODEL (calc)'!C:E,3,FALSE)</f>
        <v>20808.624435063044</v>
      </c>
      <c r="E85" s="58">
        <f>D85*'1_MODEL INPUTS'!$E$18</f>
        <v>5650.8657193109393</v>
      </c>
      <c r="F85" s="59">
        <f>E85*'1_MODEL INPUTS'!$E$19</f>
        <v>4085.5759150618092</v>
      </c>
      <c r="G85" s="59">
        <f>F85*'1_MODEL INPUTS'!$E$20</f>
        <v>4085.5759150618092</v>
      </c>
      <c r="H85" s="11">
        <f>B85+'1_MODEL INPUTS'!$E$25-1</f>
        <v>92</v>
      </c>
      <c r="I85" s="59">
        <f>F85*'1_MODEL INPUTS'!$E$21</f>
        <v>0</v>
      </c>
      <c r="J85" s="11">
        <f>B85+'1_MODEL INPUTS'!$E$25-1</f>
        <v>92</v>
      </c>
      <c r="K85" s="58">
        <f>E85*'1_MODEL INPUTS'!$E$22</f>
        <v>1565.2898042491304</v>
      </c>
      <c r="L85" s="58">
        <f>K85*'1_MODEL INPUTS'!$E$23</f>
        <v>798.29780016705649</v>
      </c>
      <c r="M85" s="58">
        <f>B85+'1_MODEL INPUTS'!$E$28</f>
        <v>80</v>
      </c>
      <c r="N85" s="58">
        <f>M85+'1_MODEL INPUTS'!$E$29</f>
        <v>95</v>
      </c>
      <c r="O85" s="58">
        <f>N85+'1_MODEL INPUTS'!$E$30-1</f>
        <v>108</v>
      </c>
      <c r="P85" s="58">
        <f>K85*'1_MODEL INPUTS'!$E$24</f>
        <v>766.99200408207389</v>
      </c>
      <c r="Q85" s="11">
        <f>B85+'1_MODEL INPUTS'!$E$32</f>
        <v>80</v>
      </c>
      <c r="R85" s="11">
        <f>Q85+'1_MODEL INPUTS'!$E$33-1</f>
        <v>113</v>
      </c>
      <c r="S85" s="93">
        <f t="shared" si="3"/>
        <v>12140.624854337231</v>
      </c>
      <c r="T85" s="7">
        <f>SUMIFS(G:G,H:H,"&gt;="&amp;B85,'5_ADMISSIONS MODEL (calc)'!B:B,"&lt;="&amp;B85)+SUMIFS('5_ADMISSIONS MODEL (calc)'!I:I,'5_ADMISSIONS MODEL (calc)'!J:J,"&gt;="&amp;B85,'5_ADMISSIONS MODEL (calc)'!B:B,"&lt;="&amp;B85)+SUMIFS('5_ADMISSIONS MODEL (calc)'!L:L,'5_ADMISSIONS MODEL (calc)'!M:M,"&gt;"&amp;B85,'5_ADMISSIONS MODEL (calc)'!B:B,"&lt;="&amp;B85)+SUMIFS('5_ADMISSIONS MODEL (calc)'!L:L,'5_ADMISSIONS MODEL (calc)'!N:N,"&lt;="&amp;B85,'5_ADMISSIONS MODEL (calc)'!O:O,"&gt;="&amp;B85)+SUMIFS('5_ADMISSIONS MODEL (calc)'!P:P,'5_ADMISSIONS MODEL (calc)'!Q:Q,"&gt;"&amp;B85,'5_ADMISSIONS MODEL (calc)'!B:B,"&lt;="&amp;B85)</f>
        <v>33703.128190957825</v>
      </c>
      <c r="U85" s="7">
        <f>'1_MODEL INPUTS'!$E$35*(1-'1_MODEL INPUTS'!$E$37)</f>
        <v>192.39999999999995</v>
      </c>
      <c r="V85" s="23">
        <f>'1_MODEL INPUTS'!$E$36*(1-'1_MODEL INPUTS'!$E$38+'1_MODEL INPUTS'!$E$39)</f>
        <v>3018.7999999999997</v>
      </c>
      <c r="W85" s="9">
        <f t="shared" si="4"/>
        <v>-11948.224854337232</v>
      </c>
      <c r="X85" s="9">
        <f t="shared" si="5"/>
        <v>-30684.328190957825</v>
      </c>
    </row>
    <row r="86" spans="2:24" x14ac:dyDescent="0.45">
      <c r="B86" s="11">
        <v>80</v>
      </c>
      <c r="C86" s="90">
        <f>VLOOKUP(B86,'4_INFECTION MODEL (calc)'!G:H,2,FALSE)</f>
        <v>43985</v>
      </c>
      <c r="D86" s="58">
        <f>VLOOKUP(B86,'4_INFECTION MODEL (calc)'!C:E,3,FALSE)</f>
        <v>23188.855202091188</v>
      </c>
      <c r="E86" s="58">
        <f>D86*'1_MODEL INPUTS'!$E$18</f>
        <v>6297.2498417897095</v>
      </c>
      <c r="F86" s="59">
        <f>E86*'1_MODEL INPUTS'!$E$19</f>
        <v>4552.9116356139602</v>
      </c>
      <c r="G86" s="59">
        <f>F86*'1_MODEL INPUTS'!$E$20</f>
        <v>4552.9116356139602</v>
      </c>
      <c r="H86" s="11">
        <f>B86+'1_MODEL INPUTS'!$E$25-1</f>
        <v>93</v>
      </c>
      <c r="I86" s="59">
        <f>F86*'1_MODEL INPUTS'!$E$21</f>
        <v>0</v>
      </c>
      <c r="J86" s="11">
        <f>B86+'1_MODEL INPUTS'!$E$25-1</f>
        <v>93</v>
      </c>
      <c r="K86" s="58">
        <f>E86*'1_MODEL INPUTS'!$E$22</f>
        <v>1744.3382061757497</v>
      </c>
      <c r="L86" s="58">
        <f>K86*'1_MODEL INPUTS'!$E$23</f>
        <v>889.61248514963233</v>
      </c>
      <c r="M86" s="58">
        <f>B86+'1_MODEL INPUTS'!$E$28</f>
        <v>81</v>
      </c>
      <c r="N86" s="58">
        <f>M86+'1_MODEL INPUTS'!$E$29</f>
        <v>96</v>
      </c>
      <c r="O86" s="58">
        <f>N86+'1_MODEL INPUTS'!$E$30-1</f>
        <v>109</v>
      </c>
      <c r="P86" s="58">
        <f>K86*'1_MODEL INPUTS'!$E$24</f>
        <v>854.72572102611741</v>
      </c>
      <c r="Q86" s="11">
        <f>B86+'1_MODEL INPUTS'!$E$32</f>
        <v>81</v>
      </c>
      <c r="R86" s="11">
        <f>Q86+'1_MODEL INPUTS'!$E$33-1</f>
        <v>114</v>
      </c>
      <c r="S86" s="93">
        <f t="shared" si="3"/>
        <v>13529.351384503596</v>
      </c>
      <c r="T86" s="7">
        <f>SUMIFS(G:G,H:H,"&gt;="&amp;B86,'5_ADMISSIONS MODEL (calc)'!B:B,"&lt;="&amp;B86)+SUMIFS('5_ADMISSIONS MODEL (calc)'!I:I,'5_ADMISSIONS MODEL (calc)'!J:J,"&gt;="&amp;B86,'5_ADMISSIONS MODEL (calc)'!B:B,"&lt;="&amp;B86)+SUMIFS('5_ADMISSIONS MODEL (calc)'!L:L,'5_ADMISSIONS MODEL (calc)'!M:M,"&gt;"&amp;B86,'5_ADMISSIONS MODEL (calc)'!B:B,"&lt;="&amp;B86)+SUMIFS('5_ADMISSIONS MODEL (calc)'!L:L,'5_ADMISSIONS MODEL (calc)'!N:N,"&lt;="&amp;B86,'5_ADMISSIONS MODEL (calc)'!O:O,"&gt;="&amp;B86)+SUMIFS('5_ADMISSIONS MODEL (calc)'!P:P,'5_ADMISSIONS MODEL (calc)'!Q:Q,"&gt;"&amp;B86,'5_ADMISSIONS MODEL (calc)'!B:B,"&lt;="&amp;B86)</f>
        <v>37558.319240013283</v>
      </c>
      <c r="U86" s="7">
        <f>'1_MODEL INPUTS'!$E$35*(1-'1_MODEL INPUTS'!$E$37)</f>
        <v>192.39999999999995</v>
      </c>
      <c r="V86" s="23">
        <f>'1_MODEL INPUTS'!$E$36*(1-'1_MODEL INPUTS'!$E$38+'1_MODEL INPUTS'!$E$39)</f>
        <v>3018.7999999999997</v>
      </c>
      <c r="W86" s="9">
        <f t="shared" si="4"/>
        <v>-13336.951384503596</v>
      </c>
      <c r="X86" s="9">
        <f t="shared" si="5"/>
        <v>-34539.51924001328</v>
      </c>
    </row>
    <row r="87" spans="2:24" x14ac:dyDescent="0.45">
      <c r="B87" s="11">
        <v>81</v>
      </c>
      <c r="C87" s="90">
        <f>VLOOKUP(B87,'4_INFECTION MODEL (calc)'!G:H,2,FALSE)</f>
        <v>43986</v>
      </c>
      <c r="D87" s="58">
        <f>VLOOKUP(B87,'4_INFECTION MODEL (calc)'!C:E,3,FALSE)</f>
        <v>25841.352813186211</v>
      </c>
      <c r="E87" s="58">
        <f>D87*'1_MODEL INPUTS'!$E$18</f>
        <v>7017.5717385045327</v>
      </c>
      <c r="F87" s="59">
        <f>E87*'1_MODEL INPUTS'!$E$19</f>
        <v>5073.7043669387767</v>
      </c>
      <c r="G87" s="59">
        <f>F87*'1_MODEL INPUTS'!$E$20</f>
        <v>5073.7043669387767</v>
      </c>
      <c r="H87" s="11">
        <f>B87+'1_MODEL INPUTS'!$E$25-1</f>
        <v>94</v>
      </c>
      <c r="I87" s="59">
        <f>F87*'1_MODEL INPUTS'!$E$21</f>
        <v>0</v>
      </c>
      <c r="J87" s="11">
        <f>B87+'1_MODEL INPUTS'!$E$25-1</f>
        <v>94</v>
      </c>
      <c r="K87" s="58">
        <f>E87*'1_MODEL INPUTS'!$E$22</f>
        <v>1943.8673715657558</v>
      </c>
      <c r="L87" s="58">
        <f>K87*'1_MODEL INPUTS'!$E$23</f>
        <v>991.3723594985355</v>
      </c>
      <c r="M87" s="58">
        <f>B87+'1_MODEL INPUTS'!$E$28</f>
        <v>82</v>
      </c>
      <c r="N87" s="58">
        <f>M87+'1_MODEL INPUTS'!$E$29</f>
        <v>97</v>
      </c>
      <c r="O87" s="58">
        <f>N87+'1_MODEL INPUTS'!$E$30-1</f>
        <v>110</v>
      </c>
      <c r="P87" s="58">
        <f>K87*'1_MODEL INPUTS'!$E$24</f>
        <v>952.49501206722027</v>
      </c>
      <c r="Q87" s="11">
        <f>B87+'1_MODEL INPUTS'!$E$32</f>
        <v>82</v>
      </c>
      <c r="R87" s="11">
        <f>Q87+'1_MODEL INPUTS'!$E$33-1</f>
        <v>115</v>
      </c>
      <c r="S87" s="93">
        <f t="shared" si="3"/>
        <v>15076.929818812188</v>
      </c>
      <c r="T87" s="7">
        <f>SUMIFS(G:G,H:H,"&gt;="&amp;B87,'5_ADMISSIONS MODEL (calc)'!B:B,"&lt;="&amp;B87)+SUMIFS('5_ADMISSIONS MODEL (calc)'!I:I,'5_ADMISSIONS MODEL (calc)'!J:J,"&gt;="&amp;B87,'5_ADMISSIONS MODEL (calc)'!B:B,"&lt;="&amp;B87)+SUMIFS('5_ADMISSIONS MODEL (calc)'!L:L,'5_ADMISSIONS MODEL (calc)'!M:M,"&gt;"&amp;B87,'5_ADMISSIONS MODEL (calc)'!B:B,"&lt;="&amp;B87)+SUMIFS('5_ADMISSIONS MODEL (calc)'!L:L,'5_ADMISSIONS MODEL (calc)'!N:N,"&lt;="&amp;B87,'5_ADMISSIONS MODEL (calc)'!O:O,"&gt;="&amp;B87)+SUMIFS('5_ADMISSIONS MODEL (calc)'!P:P,'5_ADMISSIONS MODEL (calc)'!Q:Q,"&gt;"&amp;B87,'5_ADMISSIONS MODEL (calc)'!B:B,"&lt;="&amp;B87)</f>
        <v>41854.493035255029</v>
      </c>
      <c r="U87" s="7">
        <f>'1_MODEL INPUTS'!$E$35*(1-'1_MODEL INPUTS'!$E$37)</f>
        <v>192.39999999999995</v>
      </c>
      <c r="V87" s="23">
        <f>'1_MODEL INPUTS'!$E$36*(1-'1_MODEL INPUTS'!$E$38+'1_MODEL INPUTS'!$E$39)</f>
        <v>3018.7999999999997</v>
      </c>
      <c r="W87" s="9">
        <f t="shared" si="4"/>
        <v>-14884.529818812189</v>
      </c>
      <c r="X87" s="9">
        <f t="shared" si="5"/>
        <v>-38835.693035255026</v>
      </c>
    </row>
    <row r="88" spans="2:24" x14ac:dyDescent="0.45">
      <c r="B88" s="11">
        <v>82</v>
      </c>
      <c r="C88" s="90">
        <f>VLOOKUP(B88,'4_INFECTION MODEL (calc)'!G:H,2,FALSE)</f>
        <v>43987</v>
      </c>
      <c r="D88" s="58">
        <f>VLOOKUP(B88,'4_INFECTION MODEL (calc)'!C:E,3,FALSE)</f>
        <v>28797.260985757835</v>
      </c>
      <c r="E88" s="58">
        <f>D88*'1_MODEL INPUTS'!$E$18</f>
        <v>7820.2889106050743</v>
      </c>
      <c r="F88" s="59">
        <f>E88*'1_MODEL INPUTS'!$E$19</f>
        <v>5654.0688823674682</v>
      </c>
      <c r="G88" s="59">
        <f>F88*'1_MODEL INPUTS'!$E$20</f>
        <v>5654.0688823674682</v>
      </c>
      <c r="H88" s="11">
        <f>B88+'1_MODEL INPUTS'!$E$25-1</f>
        <v>95</v>
      </c>
      <c r="I88" s="59">
        <f>F88*'1_MODEL INPUTS'!$E$21</f>
        <v>0</v>
      </c>
      <c r="J88" s="11">
        <f>B88+'1_MODEL INPUTS'!$E$25-1</f>
        <v>95</v>
      </c>
      <c r="K88" s="58">
        <f>E88*'1_MODEL INPUTS'!$E$22</f>
        <v>2166.2200282376057</v>
      </c>
      <c r="L88" s="58">
        <f>K88*'1_MODEL INPUTS'!$E$23</f>
        <v>1104.7722144011789</v>
      </c>
      <c r="M88" s="58">
        <f>B88+'1_MODEL INPUTS'!$E$28</f>
        <v>83</v>
      </c>
      <c r="N88" s="58">
        <f>M88+'1_MODEL INPUTS'!$E$29</f>
        <v>98</v>
      </c>
      <c r="O88" s="58">
        <f>N88+'1_MODEL INPUTS'!$E$30-1</f>
        <v>111</v>
      </c>
      <c r="P88" s="58">
        <f>K88*'1_MODEL INPUTS'!$E$24</f>
        <v>1061.4478138364268</v>
      </c>
      <c r="Q88" s="11">
        <f>B88+'1_MODEL INPUTS'!$E$32</f>
        <v>83</v>
      </c>
      <c r="R88" s="11">
        <f>Q88+'1_MODEL INPUTS'!$E$33-1</f>
        <v>116</v>
      </c>
      <c r="S88" s="93">
        <f t="shared" si="3"/>
        <v>16801.530709132992</v>
      </c>
      <c r="T88" s="7">
        <f>SUMIFS(G:G,H:H,"&gt;="&amp;B88,'5_ADMISSIONS MODEL (calc)'!B:B,"&lt;="&amp;B88)+SUMIFS('5_ADMISSIONS MODEL (calc)'!I:I,'5_ADMISSIONS MODEL (calc)'!J:J,"&gt;="&amp;B88,'5_ADMISSIONS MODEL (calc)'!B:B,"&lt;="&amp;B88)+SUMIFS('5_ADMISSIONS MODEL (calc)'!L:L,'5_ADMISSIONS MODEL (calc)'!M:M,"&gt;"&amp;B88,'5_ADMISSIONS MODEL (calc)'!B:B,"&lt;="&amp;B88)+SUMIFS('5_ADMISSIONS MODEL (calc)'!L:L,'5_ADMISSIONS MODEL (calc)'!N:N,"&lt;="&amp;B88,'5_ADMISSIONS MODEL (calc)'!O:O,"&gt;="&amp;B88)+SUMIFS('5_ADMISSIONS MODEL (calc)'!P:P,'5_ADMISSIONS MODEL (calc)'!Q:Q,"&gt;"&amp;B88,'5_ADMISSIONS MODEL (calc)'!B:B,"&lt;="&amp;B88)</f>
        <v>46642.09215656032</v>
      </c>
      <c r="U88" s="7">
        <f>'1_MODEL INPUTS'!$E$35*(1-'1_MODEL INPUTS'!$E$37)</f>
        <v>192.39999999999995</v>
      </c>
      <c r="V88" s="23">
        <f>'1_MODEL INPUTS'!$E$36*(1-'1_MODEL INPUTS'!$E$38+'1_MODEL INPUTS'!$E$39)</f>
        <v>3018.7999999999997</v>
      </c>
      <c r="W88" s="9">
        <f t="shared" si="4"/>
        <v>-16609.130709132991</v>
      </c>
      <c r="X88" s="9">
        <f t="shared" si="5"/>
        <v>-43623.292156560317</v>
      </c>
    </row>
    <row r="89" spans="2:24" x14ac:dyDescent="0.45">
      <c r="B89" s="11">
        <v>83</v>
      </c>
      <c r="C89" s="90">
        <f>VLOOKUP(B89,'4_INFECTION MODEL (calc)'!G:H,2,FALSE)</f>
        <v>43988</v>
      </c>
      <c r="D89" s="58">
        <f>VLOOKUP(B89,'4_INFECTION MODEL (calc)'!C:E,3,FALSE)</f>
        <v>32091.285865602491</v>
      </c>
      <c r="E89" s="58">
        <f>D89*'1_MODEL INPUTS'!$E$18</f>
        <v>8714.8262852479802</v>
      </c>
      <c r="F89" s="59">
        <f>E89*'1_MODEL INPUTS'!$E$19</f>
        <v>6300.8194042342893</v>
      </c>
      <c r="G89" s="59">
        <f>F89*'1_MODEL INPUTS'!$E$20</f>
        <v>6300.8194042342893</v>
      </c>
      <c r="H89" s="11">
        <f>B89+'1_MODEL INPUTS'!$E$25-1</f>
        <v>96</v>
      </c>
      <c r="I89" s="59">
        <f>F89*'1_MODEL INPUTS'!$E$21</f>
        <v>0</v>
      </c>
      <c r="J89" s="11">
        <f>B89+'1_MODEL INPUTS'!$E$25-1</f>
        <v>96</v>
      </c>
      <c r="K89" s="58">
        <f>E89*'1_MODEL INPUTS'!$E$22</f>
        <v>2414.0068810136909</v>
      </c>
      <c r="L89" s="58">
        <f>K89*'1_MODEL INPUTS'!$E$23</f>
        <v>1231.1435093169823</v>
      </c>
      <c r="M89" s="58">
        <f>B89+'1_MODEL INPUTS'!$E$28</f>
        <v>84</v>
      </c>
      <c r="N89" s="58">
        <f>M89+'1_MODEL INPUTS'!$E$29</f>
        <v>99</v>
      </c>
      <c r="O89" s="58">
        <f>N89+'1_MODEL INPUTS'!$E$30-1</f>
        <v>112</v>
      </c>
      <c r="P89" s="58">
        <f>K89*'1_MODEL INPUTS'!$E$24</f>
        <v>1182.8633716967086</v>
      </c>
      <c r="Q89" s="11">
        <f>B89+'1_MODEL INPUTS'!$E$32</f>
        <v>84</v>
      </c>
      <c r="R89" s="11">
        <f>Q89+'1_MODEL INPUTS'!$E$33-1</f>
        <v>117</v>
      </c>
      <c r="S89" s="93">
        <f t="shared" si="3"/>
        <v>18723.403077575567</v>
      </c>
      <c r="T89" s="7">
        <f>SUMIFS(G:G,H:H,"&gt;="&amp;B89,'5_ADMISSIONS MODEL (calc)'!B:B,"&lt;="&amp;B89)+SUMIFS('5_ADMISSIONS MODEL (calc)'!I:I,'5_ADMISSIONS MODEL (calc)'!J:J,"&gt;="&amp;B89,'5_ADMISSIONS MODEL (calc)'!B:B,"&lt;="&amp;B89)+SUMIFS('5_ADMISSIONS MODEL (calc)'!L:L,'5_ADMISSIONS MODEL (calc)'!M:M,"&gt;"&amp;B89,'5_ADMISSIONS MODEL (calc)'!B:B,"&lt;="&amp;B89)+SUMIFS('5_ADMISSIONS MODEL (calc)'!L:L,'5_ADMISSIONS MODEL (calc)'!N:N,"&lt;="&amp;B89,'5_ADMISSIONS MODEL (calc)'!O:O,"&gt;="&amp;B89)+SUMIFS('5_ADMISSIONS MODEL (calc)'!P:P,'5_ADMISSIONS MODEL (calc)'!Q:Q,"&gt;"&amp;B89,'5_ADMISSIONS MODEL (calc)'!B:B,"&lt;="&amp;B89)</f>
        <v>51977.329146206699</v>
      </c>
      <c r="U89" s="7">
        <f>'1_MODEL INPUTS'!$E$35*(1-'1_MODEL INPUTS'!$E$37)</f>
        <v>192.39999999999995</v>
      </c>
      <c r="V89" s="23">
        <f>'1_MODEL INPUTS'!$E$36*(1-'1_MODEL INPUTS'!$E$38+'1_MODEL INPUTS'!$E$39)</f>
        <v>3018.7999999999997</v>
      </c>
      <c r="W89" s="9">
        <f t="shared" si="4"/>
        <v>-18531.003077575566</v>
      </c>
      <c r="X89" s="9">
        <f t="shared" si="5"/>
        <v>-48958.529146206696</v>
      </c>
    </row>
    <row r="90" spans="2:24" x14ac:dyDescent="0.45">
      <c r="B90" s="11">
        <v>84</v>
      </c>
      <c r="C90" s="90">
        <f>VLOOKUP(B90,'4_INFECTION MODEL (calc)'!G:H,2,FALSE)</f>
        <v>43989</v>
      </c>
      <c r="D90" s="58">
        <f>VLOOKUP(B90,'4_INFECTION MODEL (calc)'!C:E,3,FALSE)</f>
        <v>35762.103521482262</v>
      </c>
      <c r="E90" s="58">
        <f>D90*'1_MODEL INPUTS'!$E$18</f>
        <v>9711.6868763065304</v>
      </c>
      <c r="F90" s="59">
        <f>E90*'1_MODEL INPUTS'!$E$19</f>
        <v>7021.5496115696214</v>
      </c>
      <c r="G90" s="59">
        <f>F90*'1_MODEL INPUTS'!$E$20</f>
        <v>7021.5496115696214</v>
      </c>
      <c r="H90" s="11">
        <f>B90+'1_MODEL INPUTS'!$E$25-1</f>
        <v>97</v>
      </c>
      <c r="I90" s="59">
        <f>F90*'1_MODEL INPUTS'!$E$21</f>
        <v>0</v>
      </c>
      <c r="J90" s="11">
        <f>B90+'1_MODEL INPUTS'!$E$25-1</f>
        <v>97</v>
      </c>
      <c r="K90" s="58">
        <f>E90*'1_MODEL INPUTS'!$E$22</f>
        <v>2690.1372647369089</v>
      </c>
      <c r="L90" s="58">
        <f>K90*'1_MODEL INPUTS'!$E$23</f>
        <v>1371.9700050158235</v>
      </c>
      <c r="M90" s="58">
        <f>B90+'1_MODEL INPUTS'!$E$28</f>
        <v>85</v>
      </c>
      <c r="N90" s="58">
        <f>M90+'1_MODEL INPUTS'!$E$29</f>
        <v>100</v>
      </c>
      <c r="O90" s="58">
        <f>N90+'1_MODEL INPUTS'!$E$30-1</f>
        <v>113</v>
      </c>
      <c r="P90" s="58">
        <f>K90*'1_MODEL INPUTS'!$E$24</f>
        <v>1318.1672597210854</v>
      </c>
      <c r="Q90" s="11">
        <f>B90+'1_MODEL INPUTS'!$E$32</f>
        <v>85</v>
      </c>
      <c r="R90" s="11">
        <f>Q90+'1_MODEL INPUTS'!$E$33-1</f>
        <v>118</v>
      </c>
      <c r="S90" s="93">
        <f t="shared" si="3"/>
        <v>20865.112165929353</v>
      </c>
      <c r="T90" s="7">
        <f>SUMIFS(G:G,H:H,"&gt;="&amp;B90,'5_ADMISSIONS MODEL (calc)'!B:B,"&lt;="&amp;B90)+SUMIFS('5_ADMISSIONS MODEL (calc)'!I:I,'5_ADMISSIONS MODEL (calc)'!J:J,"&gt;="&amp;B90,'5_ADMISSIONS MODEL (calc)'!B:B,"&lt;="&amp;B90)+SUMIFS('5_ADMISSIONS MODEL (calc)'!L:L,'5_ADMISSIONS MODEL (calc)'!M:M,"&gt;"&amp;B90,'5_ADMISSIONS MODEL (calc)'!B:B,"&lt;="&amp;B90)+SUMIFS('5_ADMISSIONS MODEL (calc)'!L:L,'5_ADMISSIONS MODEL (calc)'!N:N,"&lt;="&amp;B90,'5_ADMISSIONS MODEL (calc)'!O:O,"&gt;="&amp;B90)+SUMIFS('5_ADMISSIONS MODEL (calc)'!P:P,'5_ADMISSIONS MODEL (calc)'!Q:Q,"&gt;"&amp;B90,'5_ADMISSIONS MODEL (calc)'!B:B,"&lt;="&amp;B90)</f>
        <v>57922.846516075799</v>
      </c>
      <c r="U90" s="7">
        <f>'1_MODEL INPUTS'!$E$35*(1-'1_MODEL INPUTS'!$E$37)</f>
        <v>192.39999999999995</v>
      </c>
      <c r="V90" s="23">
        <f>'1_MODEL INPUTS'!$E$36*(1-'1_MODEL INPUTS'!$E$38+'1_MODEL INPUTS'!$E$39)</f>
        <v>3018.7999999999997</v>
      </c>
      <c r="W90" s="9">
        <f t="shared" si="4"/>
        <v>-20672.712165929352</v>
      </c>
      <c r="X90" s="9">
        <f t="shared" si="5"/>
        <v>-54904.046516075796</v>
      </c>
    </row>
    <row r="91" spans="2:24" x14ac:dyDescent="0.45">
      <c r="B91" s="11">
        <v>85</v>
      </c>
      <c r="C91" s="90">
        <f>VLOOKUP(B91,'4_INFECTION MODEL (calc)'!G:H,2,FALSE)</f>
        <v>43990</v>
      </c>
      <c r="D91" s="58">
        <f>VLOOKUP(B91,'4_INFECTION MODEL (calc)'!C:E,3,FALSE)</f>
        <v>39852.814051681664</v>
      </c>
      <c r="E91" s="58">
        <f>D91*'1_MODEL INPUTS'!$E$18</f>
        <v>10822.575103198498</v>
      </c>
      <c r="F91" s="59">
        <f>E91*'1_MODEL INPUTS'!$E$19</f>
        <v>7824.7217996125137</v>
      </c>
      <c r="G91" s="59">
        <f>F91*'1_MODEL INPUTS'!$E$20</f>
        <v>7824.7217996125137</v>
      </c>
      <c r="H91" s="11">
        <f>B91+'1_MODEL INPUTS'!$E$25-1</f>
        <v>98</v>
      </c>
      <c r="I91" s="59">
        <f>F91*'1_MODEL INPUTS'!$E$21</f>
        <v>0</v>
      </c>
      <c r="J91" s="11">
        <f>B91+'1_MODEL INPUTS'!$E$25-1</f>
        <v>98</v>
      </c>
      <c r="K91" s="58">
        <f>E91*'1_MODEL INPUTS'!$E$22</f>
        <v>2997.8533035859841</v>
      </c>
      <c r="L91" s="58">
        <f>K91*'1_MODEL INPUTS'!$E$23</f>
        <v>1528.9051848288518</v>
      </c>
      <c r="M91" s="58">
        <f>B91+'1_MODEL INPUTS'!$E$28</f>
        <v>86</v>
      </c>
      <c r="N91" s="58">
        <f>M91+'1_MODEL INPUTS'!$E$29</f>
        <v>101</v>
      </c>
      <c r="O91" s="58">
        <f>N91+'1_MODEL INPUTS'!$E$30-1</f>
        <v>114</v>
      </c>
      <c r="P91" s="58">
        <f>K91*'1_MODEL INPUTS'!$E$24</f>
        <v>1468.9481187571323</v>
      </c>
      <c r="Q91" s="11">
        <f>B91+'1_MODEL INPUTS'!$E$32</f>
        <v>86</v>
      </c>
      <c r="R91" s="11">
        <f>Q91+'1_MODEL INPUTS'!$E$33-1</f>
        <v>119</v>
      </c>
      <c r="S91" s="93">
        <f t="shared" si="3"/>
        <v>23251.804380487934</v>
      </c>
      <c r="T91" s="7">
        <f>SUMIFS(G:G,H:H,"&gt;="&amp;B91,'5_ADMISSIONS MODEL (calc)'!B:B,"&lt;="&amp;B91)+SUMIFS('5_ADMISSIONS MODEL (calc)'!I:I,'5_ADMISSIONS MODEL (calc)'!J:J,"&gt;="&amp;B91,'5_ADMISSIONS MODEL (calc)'!B:B,"&lt;="&amp;B91)+SUMIFS('5_ADMISSIONS MODEL (calc)'!L:L,'5_ADMISSIONS MODEL (calc)'!M:M,"&gt;"&amp;B91,'5_ADMISSIONS MODEL (calc)'!B:B,"&lt;="&amp;B91)+SUMIFS('5_ADMISSIONS MODEL (calc)'!L:L,'5_ADMISSIONS MODEL (calc)'!N:N,"&lt;="&amp;B91,'5_ADMISSIONS MODEL (calc)'!O:O,"&gt;="&amp;B91)+SUMIFS('5_ADMISSIONS MODEL (calc)'!P:P,'5_ADMISSIONS MODEL (calc)'!Q:Q,"&gt;"&amp;B91,'5_ADMISSIONS MODEL (calc)'!B:B,"&lt;="&amp;B91)</f>
        <v>64548.452250931514</v>
      </c>
      <c r="U91" s="7">
        <f>'1_MODEL INPUTS'!$E$35*(1-'1_MODEL INPUTS'!$E$37)</f>
        <v>192.39999999999995</v>
      </c>
      <c r="V91" s="23">
        <f>'1_MODEL INPUTS'!$E$36*(1-'1_MODEL INPUTS'!$E$38+'1_MODEL INPUTS'!$E$39)</f>
        <v>3018.7999999999997</v>
      </c>
      <c r="W91" s="9">
        <f t="shared" si="4"/>
        <v>-23059.404380487933</v>
      </c>
      <c r="X91" s="9">
        <f t="shared" si="5"/>
        <v>-61529.652250931511</v>
      </c>
    </row>
    <row r="92" spans="2:24" x14ac:dyDescent="0.45">
      <c r="B92" s="11">
        <v>86</v>
      </c>
      <c r="C92" s="90">
        <f>VLOOKUP(B92,'4_INFECTION MODEL (calc)'!G:H,2,FALSE)</f>
        <v>43991</v>
      </c>
      <c r="D92" s="58">
        <f>VLOOKUP(B92,'4_INFECTION MODEL (calc)'!C:E,3,FALSE)</f>
        <v>44411.447634333454</v>
      </c>
      <c r="E92" s="58">
        <f>D92*'1_MODEL INPUTS'!$E$18</f>
        <v>12060.53421575281</v>
      </c>
      <c r="F92" s="59">
        <f>E92*'1_MODEL INPUTS'!$E$19</f>
        <v>8719.7662379892809</v>
      </c>
      <c r="G92" s="59">
        <f>F92*'1_MODEL INPUTS'!$E$20</f>
        <v>8719.7662379892809</v>
      </c>
      <c r="H92" s="11">
        <f>B92+'1_MODEL INPUTS'!$E$25-1</f>
        <v>99</v>
      </c>
      <c r="I92" s="59">
        <f>F92*'1_MODEL INPUTS'!$E$21</f>
        <v>0</v>
      </c>
      <c r="J92" s="11">
        <f>B92+'1_MODEL INPUTS'!$E$25-1</f>
        <v>99</v>
      </c>
      <c r="K92" s="58">
        <f>E92*'1_MODEL INPUTS'!$E$22</f>
        <v>3340.7679777635285</v>
      </c>
      <c r="L92" s="58">
        <f>K92*'1_MODEL INPUTS'!$E$23</f>
        <v>1703.7916686593996</v>
      </c>
      <c r="M92" s="58">
        <f>B92+'1_MODEL INPUTS'!$E$28</f>
        <v>87</v>
      </c>
      <c r="N92" s="58">
        <f>M92+'1_MODEL INPUTS'!$E$29</f>
        <v>102</v>
      </c>
      <c r="O92" s="58">
        <f>N92+'1_MODEL INPUTS'!$E$30-1</f>
        <v>115</v>
      </c>
      <c r="P92" s="58">
        <f>K92*'1_MODEL INPUTS'!$E$24</f>
        <v>1636.9763091041289</v>
      </c>
      <c r="Q92" s="11">
        <f>B92+'1_MODEL INPUTS'!$E$32</f>
        <v>87</v>
      </c>
      <c r="R92" s="11">
        <f>Q92+'1_MODEL INPUTS'!$E$33-1</f>
        <v>120</v>
      </c>
      <c r="S92" s="93">
        <f t="shared" si="3"/>
        <v>25911.502543048842</v>
      </c>
      <c r="T92" s="7">
        <f>SUMIFS(G:G,H:H,"&gt;="&amp;B92,'5_ADMISSIONS MODEL (calc)'!B:B,"&lt;="&amp;B92)+SUMIFS('5_ADMISSIONS MODEL (calc)'!I:I,'5_ADMISSIONS MODEL (calc)'!J:J,"&gt;="&amp;B92,'5_ADMISSIONS MODEL (calc)'!B:B,"&lt;="&amp;B92)+SUMIFS('5_ADMISSIONS MODEL (calc)'!L:L,'5_ADMISSIONS MODEL (calc)'!M:M,"&gt;"&amp;B92,'5_ADMISSIONS MODEL (calc)'!B:B,"&lt;="&amp;B92)+SUMIFS('5_ADMISSIONS MODEL (calc)'!L:L,'5_ADMISSIONS MODEL (calc)'!N:N,"&lt;="&amp;B92,'5_ADMISSIONS MODEL (calc)'!O:O,"&gt;="&amp;B92)+SUMIFS('5_ADMISSIONS MODEL (calc)'!P:P,'5_ADMISSIONS MODEL (calc)'!Q:Q,"&gt;"&amp;B92,'5_ADMISSIONS MODEL (calc)'!B:B,"&lt;="&amp;B92)</f>
        <v>71931.939443522089</v>
      </c>
      <c r="U92" s="7">
        <f>'1_MODEL INPUTS'!$E$35*(1-'1_MODEL INPUTS'!$E$37)</f>
        <v>192.39999999999995</v>
      </c>
      <c r="V92" s="23">
        <f>'1_MODEL INPUTS'!$E$36*(1-'1_MODEL INPUTS'!$E$38+'1_MODEL INPUTS'!$E$39)</f>
        <v>3018.7999999999997</v>
      </c>
      <c r="W92" s="9">
        <f t="shared" si="4"/>
        <v>-25719.102543048841</v>
      </c>
      <c r="X92" s="9">
        <f t="shared" si="5"/>
        <v>-68913.139443522086</v>
      </c>
    </row>
    <row r="93" spans="2:24" x14ac:dyDescent="0.45">
      <c r="B93" s="11">
        <v>87</v>
      </c>
      <c r="C93" s="90">
        <f>VLOOKUP(B93,'4_INFECTION MODEL (calc)'!G:H,2,FALSE)</f>
        <v>43992</v>
      </c>
      <c r="D93" s="58">
        <f>VLOOKUP(B93,'4_INFECTION MODEL (calc)'!C:E,3,FALSE)</f>
        <v>49491.528463192924</v>
      </c>
      <c r="E93" s="58">
        <f>D93*'1_MODEL INPUTS'!$E$18</f>
        <v>13440.099438659085</v>
      </c>
      <c r="F93" s="59">
        <f>E93*'1_MODEL INPUTS'!$E$19</f>
        <v>9717.1918941505173</v>
      </c>
      <c r="G93" s="59">
        <f>F93*'1_MODEL INPUTS'!$E$20</f>
        <v>9717.1918941505173</v>
      </c>
      <c r="H93" s="11">
        <f>B93+'1_MODEL INPUTS'!$E$25-1</f>
        <v>100</v>
      </c>
      <c r="I93" s="59">
        <f>F93*'1_MODEL INPUTS'!$E$21</f>
        <v>0</v>
      </c>
      <c r="J93" s="11">
        <f>B93+'1_MODEL INPUTS'!$E$25-1</f>
        <v>100</v>
      </c>
      <c r="K93" s="58">
        <f>E93*'1_MODEL INPUTS'!$E$22</f>
        <v>3722.9075445085668</v>
      </c>
      <c r="L93" s="58">
        <f>K93*'1_MODEL INPUTS'!$E$23</f>
        <v>1898.6828476993692</v>
      </c>
      <c r="M93" s="58">
        <f>B93+'1_MODEL INPUTS'!$E$28</f>
        <v>88</v>
      </c>
      <c r="N93" s="58">
        <f>M93+'1_MODEL INPUTS'!$E$29</f>
        <v>103</v>
      </c>
      <c r="O93" s="58">
        <f>N93+'1_MODEL INPUTS'!$E$30-1</f>
        <v>116</v>
      </c>
      <c r="P93" s="58">
        <f>K93*'1_MODEL INPUTS'!$E$24</f>
        <v>1824.2246968091977</v>
      </c>
      <c r="Q93" s="11">
        <f>B93+'1_MODEL INPUTS'!$E$32</f>
        <v>88</v>
      </c>
      <c r="R93" s="11">
        <f>Q93+'1_MODEL INPUTS'!$E$33-1</f>
        <v>121</v>
      </c>
      <c r="S93" s="93">
        <f t="shared" si="3"/>
        <v>28875.434914713383</v>
      </c>
      <c r="T93" s="7">
        <f>SUMIFS(G:G,H:H,"&gt;="&amp;B93,'5_ADMISSIONS MODEL (calc)'!B:B,"&lt;="&amp;B93)+SUMIFS('5_ADMISSIONS MODEL (calc)'!I:I,'5_ADMISSIONS MODEL (calc)'!J:J,"&gt;="&amp;B93,'5_ADMISSIONS MODEL (calc)'!B:B,"&lt;="&amp;B93)+SUMIFS('5_ADMISSIONS MODEL (calc)'!L:L,'5_ADMISSIONS MODEL (calc)'!M:M,"&gt;"&amp;B93,'5_ADMISSIONS MODEL (calc)'!B:B,"&lt;="&amp;B93)+SUMIFS('5_ADMISSIONS MODEL (calc)'!L:L,'5_ADMISSIONS MODEL (calc)'!N:N,"&lt;="&amp;B93,'5_ADMISSIONS MODEL (calc)'!O:O,"&gt;="&amp;B93)+SUMIFS('5_ADMISSIONS MODEL (calc)'!P:P,'5_ADMISSIONS MODEL (calc)'!Q:Q,"&gt;"&amp;B93,'5_ADMISSIONS MODEL (calc)'!B:B,"&lt;="&amp;B93)</f>
        <v>80159.999685071583</v>
      </c>
      <c r="U93" s="7">
        <f>'1_MODEL INPUTS'!$E$35*(1-'1_MODEL INPUTS'!$E$37)</f>
        <v>192.39999999999995</v>
      </c>
      <c r="V93" s="23">
        <f>'1_MODEL INPUTS'!$E$36*(1-'1_MODEL INPUTS'!$E$38+'1_MODEL INPUTS'!$E$39)</f>
        <v>3018.7999999999997</v>
      </c>
      <c r="W93" s="9">
        <f t="shared" si="4"/>
        <v>-28683.034914713382</v>
      </c>
      <c r="X93" s="9">
        <f t="shared" si="5"/>
        <v>-77141.19968507158</v>
      </c>
    </row>
    <row r="94" spans="2:24" x14ac:dyDescent="0.45">
      <c r="B94" s="11">
        <v>88</v>
      </c>
      <c r="C94" s="90">
        <f>VLOOKUP(B94,'4_INFECTION MODEL (calc)'!G:H,2,FALSE)</f>
        <v>43993</v>
      </c>
      <c r="D94" s="58">
        <f>VLOOKUP(B94,'4_INFECTION MODEL (calc)'!C:E,3,FALSE)</f>
        <v>55152.703190189321</v>
      </c>
      <c r="E94" s="58">
        <f>D94*'1_MODEL INPUTS'!$E$18</f>
        <v>14977.468633612141</v>
      </c>
      <c r="F94" s="59">
        <f>E94*'1_MODEL INPUTS'!$E$19</f>
        <v>10828.709822101579</v>
      </c>
      <c r="G94" s="59">
        <f>F94*'1_MODEL INPUTS'!$E$20</f>
        <v>10828.709822101579</v>
      </c>
      <c r="H94" s="11">
        <f>B94+'1_MODEL INPUTS'!$E$25-1</f>
        <v>101</v>
      </c>
      <c r="I94" s="59">
        <f>F94*'1_MODEL INPUTS'!$E$21</f>
        <v>0</v>
      </c>
      <c r="J94" s="11">
        <f>B94+'1_MODEL INPUTS'!$E$25-1</f>
        <v>101</v>
      </c>
      <c r="K94" s="58">
        <f>E94*'1_MODEL INPUTS'!$E$22</f>
        <v>4148.7588115105636</v>
      </c>
      <c r="L94" s="58">
        <f>K94*'1_MODEL INPUTS'!$E$23</f>
        <v>2115.8669938703874</v>
      </c>
      <c r="M94" s="58">
        <f>B94+'1_MODEL INPUTS'!$E$28</f>
        <v>89</v>
      </c>
      <c r="N94" s="58">
        <f>M94+'1_MODEL INPUTS'!$E$29</f>
        <v>104</v>
      </c>
      <c r="O94" s="58">
        <f>N94+'1_MODEL INPUTS'!$E$30-1</f>
        <v>117</v>
      </c>
      <c r="P94" s="58">
        <f>K94*'1_MODEL INPUTS'!$E$24</f>
        <v>2032.8918176401762</v>
      </c>
      <c r="Q94" s="11">
        <f>B94+'1_MODEL INPUTS'!$E$32</f>
        <v>89</v>
      </c>
      <c r="R94" s="11">
        <f>Q94+'1_MODEL INPUTS'!$E$33-1</f>
        <v>122</v>
      </c>
      <c r="S94" s="93">
        <f t="shared" si="3"/>
        <v>32178.401855647156</v>
      </c>
      <c r="T94" s="7">
        <f>SUMIFS(G:G,H:H,"&gt;="&amp;B94,'5_ADMISSIONS MODEL (calc)'!B:B,"&lt;="&amp;B94)+SUMIFS('5_ADMISSIONS MODEL (calc)'!I:I,'5_ADMISSIONS MODEL (calc)'!J:J,"&gt;="&amp;B94,'5_ADMISSIONS MODEL (calc)'!B:B,"&lt;="&amp;B94)+SUMIFS('5_ADMISSIONS MODEL (calc)'!L:L,'5_ADMISSIONS MODEL (calc)'!M:M,"&gt;"&amp;B94,'5_ADMISSIONS MODEL (calc)'!B:B,"&lt;="&amp;B94)+SUMIFS('5_ADMISSIONS MODEL (calc)'!L:L,'5_ADMISSIONS MODEL (calc)'!N:N,"&lt;="&amp;B94,'5_ADMISSIONS MODEL (calc)'!O:O,"&gt;="&amp;B94)+SUMIFS('5_ADMISSIONS MODEL (calc)'!P:P,'5_ADMISSIONS MODEL (calc)'!Q:Q,"&gt;"&amp;B94,'5_ADMISSIONS MODEL (calc)'!B:B,"&lt;="&amp;B94)</f>
        <v>89329.240935534661</v>
      </c>
      <c r="U94" s="7">
        <f>'1_MODEL INPUTS'!$E$35*(1-'1_MODEL INPUTS'!$E$37)</f>
        <v>192.39999999999995</v>
      </c>
      <c r="V94" s="23">
        <f>'1_MODEL INPUTS'!$E$36*(1-'1_MODEL INPUTS'!$E$38+'1_MODEL INPUTS'!$E$39)</f>
        <v>3018.7999999999997</v>
      </c>
      <c r="W94" s="9">
        <f t="shared" si="4"/>
        <v>-31986.001855647155</v>
      </c>
      <c r="X94" s="9">
        <f t="shared" si="5"/>
        <v>-86310.440935534658</v>
      </c>
    </row>
    <row r="95" spans="2:24" x14ac:dyDescent="0.45">
      <c r="B95" s="11">
        <v>89</v>
      </c>
      <c r="C95" s="90">
        <f>VLOOKUP(B95,'4_INFECTION MODEL (calc)'!G:H,2,FALSE)</f>
        <v>43994</v>
      </c>
      <c r="D95" s="58">
        <f>VLOOKUP(B95,'4_INFECTION MODEL (calc)'!C:E,3,FALSE)</f>
        <v>61461.4412534734</v>
      </c>
      <c r="E95" s="58">
        <f>D95*'1_MODEL INPUTS'!$E$18</f>
        <v>16690.69248294325</v>
      </c>
      <c r="F95" s="59">
        <f>E95*'1_MODEL INPUTS'!$E$19</f>
        <v>12067.370665167969</v>
      </c>
      <c r="G95" s="59">
        <f>F95*'1_MODEL INPUTS'!$E$20</f>
        <v>12067.370665167969</v>
      </c>
      <c r="H95" s="11">
        <f>B95+'1_MODEL INPUTS'!$E$25-1</f>
        <v>102</v>
      </c>
      <c r="I95" s="59">
        <f>F95*'1_MODEL INPUTS'!$E$21</f>
        <v>0</v>
      </c>
      <c r="J95" s="11">
        <f>B95+'1_MODEL INPUTS'!$E$25-1</f>
        <v>102</v>
      </c>
      <c r="K95" s="58">
        <f>E95*'1_MODEL INPUTS'!$E$22</f>
        <v>4623.3218177752806</v>
      </c>
      <c r="L95" s="58">
        <f>K95*'1_MODEL INPUTS'!$E$23</f>
        <v>2357.8941270653931</v>
      </c>
      <c r="M95" s="58">
        <f>B95+'1_MODEL INPUTS'!$E$28</f>
        <v>90</v>
      </c>
      <c r="N95" s="58">
        <f>M95+'1_MODEL INPUTS'!$E$29</f>
        <v>105</v>
      </c>
      <c r="O95" s="58">
        <f>N95+'1_MODEL INPUTS'!$E$30-1</f>
        <v>118</v>
      </c>
      <c r="P95" s="58">
        <f>K95*'1_MODEL INPUTS'!$E$24</f>
        <v>2265.4276907098874</v>
      </c>
      <c r="Q95" s="11">
        <f>B95+'1_MODEL INPUTS'!$E$32</f>
        <v>90</v>
      </c>
      <c r="R95" s="11">
        <f>Q95+'1_MODEL INPUTS'!$E$33-1</f>
        <v>123</v>
      </c>
      <c r="S95" s="93">
        <f t="shared" si="3"/>
        <v>35859.184425856241</v>
      </c>
      <c r="T95" s="7">
        <f>SUMIFS(G:G,H:H,"&gt;="&amp;B95,'5_ADMISSIONS MODEL (calc)'!B:B,"&lt;="&amp;B95)+SUMIFS('5_ADMISSIONS MODEL (calc)'!I:I,'5_ADMISSIONS MODEL (calc)'!J:J,"&gt;="&amp;B95,'5_ADMISSIONS MODEL (calc)'!B:B,"&lt;="&amp;B95)+SUMIFS('5_ADMISSIONS MODEL (calc)'!L:L,'5_ADMISSIONS MODEL (calc)'!M:M,"&gt;"&amp;B95,'5_ADMISSIONS MODEL (calc)'!B:B,"&lt;="&amp;B95)+SUMIFS('5_ADMISSIONS MODEL (calc)'!L:L,'5_ADMISSIONS MODEL (calc)'!N:N,"&lt;="&amp;B95,'5_ADMISSIONS MODEL (calc)'!O:O,"&gt;="&amp;B95)+SUMIFS('5_ADMISSIONS MODEL (calc)'!P:P,'5_ADMISSIONS MODEL (calc)'!Q:Q,"&gt;"&amp;B95,'5_ADMISSIONS MODEL (calc)'!B:B,"&lt;="&amp;B95)</f>
        <v>99547.321824714149</v>
      </c>
      <c r="U95" s="7">
        <f>'1_MODEL INPUTS'!$E$35*(1-'1_MODEL INPUTS'!$E$37)</f>
        <v>192.39999999999995</v>
      </c>
      <c r="V95" s="23">
        <f>'1_MODEL INPUTS'!$E$36*(1-'1_MODEL INPUTS'!$E$38+'1_MODEL INPUTS'!$E$39)</f>
        <v>3018.7999999999997</v>
      </c>
      <c r="W95" s="9">
        <f t="shared" si="4"/>
        <v>-35666.78442585624</v>
      </c>
      <c r="X95" s="9">
        <f t="shared" si="5"/>
        <v>-96528.521824714146</v>
      </c>
    </row>
    <row r="96" spans="2:24" x14ac:dyDescent="0.45">
      <c r="B96" s="11">
        <v>90</v>
      </c>
      <c r="C96" s="90">
        <f>VLOOKUP(B96,'4_INFECTION MODEL (calc)'!G:H,2,FALSE)</f>
        <v>43995</v>
      </c>
      <c r="D96" s="58">
        <f>VLOOKUP(B96,'4_INFECTION MODEL (calc)'!C:E,3,FALSE)</f>
        <v>68491.815313706757</v>
      </c>
      <c r="E96" s="58">
        <f>D96*'1_MODEL INPUTS'!$E$18</f>
        <v>18599.886427736805</v>
      </c>
      <c r="F96" s="59">
        <f>E96*'1_MODEL INPUTS'!$E$19</f>
        <v>13447.71788725371</v>
      </c>
      <c r="G96" s="59">
        <f>F96*'1_MODEL INPUTS'!$E$20</f>
        <v>13447.71788725371</v>
      </c>
      <c r="H96" s="11">
        <f>B96+'1_MODEL INPUTS'!$E$25-1</f>
        <v>103</v>
      </c>
      <c r="I96" s="59">
        <f>F96*'1_MODEL INPUTS'!$E$21</f>
        <v>0</v>
      </c>
      <c r="J96" s="11">
        <f>B96+'1_MODEL INPUTS'!$E$25-1</f>
        <v>103</v>
      </c>
      <c r="K96" s="58">
        <f>E96*'1_MODEL INPUTS'!$E$22</f>
        <v>5152.1685404830951</v>
      </c>
      <c r="L96" s="58">
        <f>K96*'1_MODEL INPUTS'!$E$23</f>
        <v>2627.6059556463783</v>
      </c>
      <c r="M96" s="58">
        <f>B96+'1_MODEL INPUTS'!$E$28</f>
        <v>91</v>
      </c>
      <c r="N96" s="58">
        <f>M96+'1_MODEL INPUTS'!$E$29</f>
        <v>106</v>
      </c>
      <c r="O96" s="58">
        <f>N96+'1_MODEL INPUTS'!$E$30-1</f>
        <v>119</v>
      </c>
      <c r="P96" s="58">
        <f>K96*'1_MODEL INPUTS'!$E$24</f>
        <v>2524.5625848367167</v>
      </c>
      <c r="Q96" s="11">
        <f>B96+'1_MODEL INPUTS'!$E$32</f>
        <v>91</v>
      </c>
      <c r="R96" s="11">
        <f>Q96+'1_MODEL INPUTS'!$E$33-1</f>
        <v>124</v>
      </c>
      <c r="S96" s="93">
        <f t="shared" si="3"/>
        <v>39960.999724475303</v>
      </c>
      <c r="T96" s="7">
        <f>SUMIFS(G:G,H:H,"&gt;="&amp;B96,'5_ADMISSIONS MODEL (calc)'!B:B,"&lt;="&amp;B96)+SUMIFS('5_ADMISSIONS MODEL (calc)'!I:I,'5_ADMISSIONS MODEL (calc)'!J:J,"&gt;="&amp;B96,'5_ADMISSIONS MODEL (calc)'!B:B,"&lt;="&amp;B96)+SUMIFS('5_ADMISSIONS MODEL (calc)'!L:L,'5_ADMISSIONS MODEL (calc)'!M:M,"&gt;"&amp;B96,'5_ADMISSIONS MODEL (calc)'!B:B,"&lt;="&amp;B96)+SUMIFS('5_ADMISSIONS MODEL (calc)'!L:L,'5_ADMISSIONS MODEL (calc)'!N:N,"&lt;="&amp;B96,'5_ADMISSIONS MODEL (calc)'!O:O,"&gt;="&amp;B96)+SUMIFS('5_ADMISSIONS MODEL (calc)'!P:P,'5_ADMISSIONS MODEL (calc)'!Q:Q,"&gt;"&amp;B96,'5_ADMISSIONS MODEL (calc)'!B:B,"&lt;="&amp;B96)</f>
        <v>110934.21570238814</v>
      </c>
      <c r="U96" s="7">
        <f>'1_MODEL INPUTS'!$E$35*(1-'1_MODEL INPUTS'!$E$37)</f>
        <v>192.39999999999995</v>
      </c>
      <c r="V96" s="23">
        <f>'1_MODEL INPUTS'!$E$36*(1-'1_MODEL INPUTS'!$E$38+'1_MODEL INPUTS'!$E$39)</f>
        <v>3018.7999999999997</v>
      </c>
      <c r="W96" s="9">
        <f t="shared" si="4"/>
        <v>-39768.599724475302</v>
      </c>
      <c r="X96" s="9">
        <f t="shared" si="5"/>
        <v>-107915.41570238814</v>
      </c>
    </row>
    <row r="97" spans="2:24" x14ac:dyDescent="0.45">
      <c r="B97" s="11">
        <v>91</v>
      </c>
      <c r="C97" s="90">
        <f>VLOOKUP(B97,'4_INFECTION MODEL (calc)'!G:H,2,FALSE)</f>
        <v>43996</v>
      </c>
      <c r="D97" s="58">
        <f>VLOOKUP(B97,'4_INFECTION MODEL (calc)'!C:E,3,FALSE)</f>
        <v>76326.370961921173</v>
      </c>
      <c r="E97" s="58">
        <f>D97*'1_MODEL INPUTS'!$E$18</f>
        <v>20727.466848859178</v>
      </c>
      <c r="F97" s="59">
        <f>E97*'1_MODEL INPUTS'!$E$19</f>
        <v>14985.958531725186</v>
      </c>
      <c r="G97" s="59">
        <f>F97*'1_MODEL INPUTS'!$E$20</f>
        <v>14985.958531725186</v>
      </c>
      <c r="H97" s="11">
        <f>B97+'1_MODEL INPUTS'!$E$25-1</f>
        <v>104</v>
      </c>
      <c r="I97" s="59">
        <f>F97*'1_MODEL INPUTS'!$E$21</f>
        <v>0</v>
      </c>
      <c r="J97" s="11">
        <f>B97+'1_MODEL INPUTS'!$E$25-1</f>
        <v>104</v>
      </c>
      <c r="K97" s="58">
        <f>E97*'1_MODEL INPUTS'!$E$22</f>
        <v>5741.5083171339929</v>
      </c>
      <c r="L97" s="58">
        <f>K97*'1_MODEL INPUTS'!$E$23</f>
        <v>2928.1692417383365</v>
      </c>
      <c r="M97" s="58">
        <f>B97+'1_MODEL INPUTS'!$E$28</f>
        <v>92</v>
      </c>
      <c r="N97" s="58">
        <f>M97+'1_MODEL INPUTS'!$E$29</f>
        <v>107</v>
      </c>
      <c r="O97" s="58">
        <f>N97+'1_MODEL INPUTS'!$E$30-1</f>
        <v>120</v>
      </c>
      <c r="P97" s="58">
        <f>K97*'1_MODEL INPUTS'!$E$24</f>
        <v>2813.3390753956564</v>
      </c>
      <c r="Q97" s="11">
        <f>B97+'1_MODEL INPUTS'!$E$32</f>
        <v>92</v>
      </c>
      <c r="R97" s="11">
        <f>Q97+'1_MODEL INPUTS'!$E$33-1</f>
        <v>125</v>
      </c>
      <c r="S97" s="93">
        <f t="shared" si="3"/>
        <v>44532.008313833379</v>
      </c>
      <c r="T97" s="7">
        <f>SUMIFS(G:G,H:H,"&gt;="&amp;B97,'5_ADMISSIONS MODEL (calc)'!B:B,"&lt;="&amp;B97)+SUMIFS('5_ADMISSIONS MODEL (calc)'!I:I,'5_ADMISSIONS MODEL (calc)'!J:J,"&gt;="&amp;B97,'5_ADMISSIONS MODEL (calc)'!B:B,"&lt;="&amp;B97)+SUMIFS('5_ADMISSIONS MODEL (calc)'!L:L,'5_ADMISSIONS MODEL (calc)'!M:M,"&gt;"&amp;B97,'5_ADMISSIONS MODEL (calc)'!B:B,"&lt;="&amp;B97)+SUMIFS('5_ADMISSIONS MODEL (calc)'!L:L,'5_ADMISSIONS MODEL (calc)'!N:N,"&lt;="&amp;B97,'5_ADMISSIONS MODEL (calc)'!O:O,"&gt;="&amp;B97)+SUMIFS('5_ADMISSIONS MODEL (calc)'!P:P,'5_ADMISSIONS MODEL (calc)'!Q:Q,"&gt;"&amp;B97,'5_ADMISSIONS MODEL (calc)'!B:B,"&lt;="&amp;B97)</f>
        <v>123623.61927901443</v>
      </c>
      <c r="U97" s="7">
        <f>'1_MODEL INPUTS'!$E$35*(1-'1_MODEL INPUTS'!$E$37)</f>
        <v>192.39999999999995</v>
      </c>
      <c r="V97" s="23">
        <f>'1_MODEL INPUTS'!$E$36*(1-'1_MODEL INPUTS'!$E$38+'1_MODEL INPUTS'!$E$39)</f>
        <v>3018.7999999999997</v>
      </c>
      <c r="W97" s="9">
        <f t="shared" si="4"/>
        <v>-44339.608313833378</v>
      </c>
      <c r="X97" s="9">
        <f t="shared" si="5"/>
        <v>-120604.81927901442</v>
      </c>
    </row>
    <row r="98" spans="2:24" x14ac:dyDescent="0.45">
      <c r="B98" s="11">
        <v>92</v>
      </c>
      <c r="C98" s="90">
        <f>VLOOKUP(B98,'4_INFECTION MODEL (calc)'!G:H,2,FALSE)</f>
        <v>43997</v>
      </c>
      <c r="D98" s="58">
        <f>VLOOKUP(B98,'4_INFECTION MODEL (calc)'!C:E,3,FALSE)</f>
        <v>85057.095910421107</v>
      </c>
      <c r="E98" s="58">
        <f>D98*'1_MODEL INPUTS'!$E$18</f>
        <v>23098.414263964543</v>
      </c>
      <c r="F98" s="59">
        <f>E98*'1_MODEL INPUTS'!$E$19</f>
        <v>16700.153512846366</v>
      </c>
      <c r="G98" s="59">
        <f>F98*'1_MODEL INPUTS'!$E$20</f>
        <v>16700.153512846366</v>
      </c>
      <c r="H98" s="11">
        <f>B98+'1_MODEL INPUTS'!$E$25-1</f>
        <v>105</v>
      </c>
      <c r="I98" s="59">
        <f>F98*'1_MODEL INPUTS'!$E$21</f>
        <v>0</v>
      </c>
      <c r="J98" s="11">
        <f>B98+'1_MODEL INPUTS'!$E$25-1</f>
        <v>105</v>
      </c>
      <c r="K98" s="58">
        <f>E98*'1_MODEL INPUTS'!$E$22</f>
        <v>6398.2607511181786</v>
      </c>
      <c r="L98" s="58">
        <f>K98*'1_MODEL INPUTS'!$E$23</f>
        <v>3263.1129830702712</v>
      </c>
      <c r="M98" s="58">
        <f>B98+'1_MODEL INPUTS'!$E$28</f>
        <v>93</v>
      </c>
      <c r="N98" s="58">
        <f>M98+'1_MODEL INPUTS'!$E$29</f>
        <v>108</v>
      </c>
      <c r="O98" s="58">
        <f>N98+'1_MODEL INPUTS'!$E$30-1</f>
        <v>121</v>
      </c>
      <c r="P98" s="58">
        <f>K98*'1_MODEL INPUTS'!$E$24</f>
        <v>3135.1477680479074</v>
      </c>
      <c r="Q98" s="11">
        <f>B98+'1_MODEL INPUTS'!$E$32</f>
        <v>93</v>
      </c>
      <c r="R98" s="11">
        <f>Q98+'1_MODEL INPUTS'!$E$33-1</f>
        <v>126</v>
      </c>
      <c r="S98" s="93">
        <f t="shared" si="3"/>
        <v>49625.879686105975</v>
      </c>
      <c r="T98" s="7">
        <f>SUMIFS(G:G,H:H,"&gt;="&amp;B98,'5_ADMISSIONS MODEL (calc)'!B:B,"&lt;="&amp;B98)+SUMIFS('5_ADMISSIONS MODEL (calc)'!I:I,'5_ADMISSIONS MODEL (calc)'!J:J,"&gt;="&amp;B98,'5_ADMISSIONS MODEL (calc)'!B:B,"&lt;="&amp;B98)+SUMIFS('5_ADMISSIONS MODEL (calc)'!L:L,'5_ADMISSIONS MODEL (calc)'!M:M,"&gt;"&amp;B98,'5_ADMISSIONS MODEL (calc)'!B:B,"&lt;="&amp;B98)+SUMIFS('5_ADMISSIONS MODEL (calc)'!L:L,'5_ADMISSIONS MODEL (calc)'!N:N,"&lt;="&amp;B98,'5_ADMISSIONS MODEL (calc)'!O:O,"&gt;="&amp;B98)+SUMIFS('5_ADMISSIONS MODEL (calc)'!P:P,'5_ADMISSIONS MODEL (calc)'!Q:Q,"&gt;"&amp;B98,'5_ADMISSIONS MODEL (calc)'!B:B,"&lt;="&amp;B98)</f>
        <v>137764.52239625566</v>
      </c>
      <c r="U98" s="7">
        <f>'1_MODEL INPUTS'!$E$35*(1-'1_MODEL INPUTS'!$E$37)</f>
        <v>192.39999999999995</v>
      </c>
      <c r="V98" s="23">
        <f>'1_MODEL INPUTS'!$E$36*(1-'1_MODEL INPUTS'!$E$38+'1_MODEL INPUTS'!$E$39)</f>
        <v>3018.7999999999997</v>
      </c>
      <c r="W98" s="9">
        <f t="shared" si="4"/>
        <v>-49433.479686105973</v>
      </c>
      <c r="X98" s="9">
        <f t="shared" si="5"/>
        <v>-134745.72239625567</v>
      </c>
    </row>
    <row r="99" spans="2:24" x14ac:dyDescent="0.45">
      <c r="B99" s="11">
        <v>93</v>
      </c>
      <c r="C99" s="90">
        <f>VLOOKUP(B99,'4_INFECTION MODEL (calc)'!G:H,2,FALSE)</f>
        <v>43998</v>
      </c>
      <c r="D99" s="58">
        <f>VLOOKUP(B99,'4_INFECTION MODEL (calc)'!C:E,3,FALSE)</f>
        <v>94786.500046280678</v>
      </c>
      <c r="E99" s="58">
        <f>D99*'1_MODEL INPUTS'!$E$18</f>
        <v>25740.56663074997</v>
      </c>
      <c r="F99" s="59">
        <f>E99*'1_MODEL INPUTS'!$E$19</f>
        <v>18610.429674032228</v>
      </c>
      <c r="G99" s="59">
        <f>F99*'1_MODEL INPUTS'!$E$20</f>
        <v>18610.429674032228</v>
      </c>
      <c r="H99" s="11">
        <f>B99+'1_MODEL INPUTS'!$E$25-1</f>
        <v>106</v>
      </c>
      <c r="I99" s="59">
        <f>F99*'1_MODEL INPUTS'!$E$21</f>
        <v>0</v>
      </c>
      <c r="J99" s="11">
        <f>B99+'1_MODEL INPUTS'!$E$25-1</f>
        <v>106</v>
      </c>
      <c r="K99" s="58">
        <f>E99*'1_MODEL INPUTS'!$E$22</f>
        <v>7130.1369567177426</v>
      </c>
      <c r="L99" s="58">
        <f>K99*'1_MODEL INPUTS'!$E$23</f>
        <v>3636.3698479260488</v>
      </c>
      <c r="M99" s="58">
        <f>B99+'1_MODEL INPUTS'!$E$28</f>
        <v>94</v>
      </c>
      <c r="N99" s="58">
        <f>M99+'1_MODEL INPUTS'!$E$29</f>
        <v>109</v>
      </c>
      <c r="O99" s="58">
        <f>N99+'1_MODEL INPUTS'!$E$30-1</f>
        <v>122</v>
      </c>
      <c r="P99" s="58">
        <f>K99*'1_MODEL INPUTS'!$E$24</f>
        <v>3493.7671087916938</v>
      </c>
      <c r="Q99" s="11">
        <f>B99+'1_MODEL INPUTS'!$E$32</f>
        <v>94</v>
      </c>
      <c r="R99" s="11">
        <f>Q99+'1_MODEL INPUTS'!$E$33-1</f>
        <v>127</v>
      </c>
      <c r="S99" s="93">
        <f t="shared" si="3"/>
        <v>55302.422411855303</v>
      </c>
      <c r="T99" s="7">
        <f>SUMIFS(G:G,H:H,"&gt;="&amp;B99,'5_ADMISSIONS MODEL (calc)'!B:B,"&lt;="&amp;B99)+SUMIFS('5_ADMISSIONS MODEL (calc)'!I:I,'5_ADMISSIONS MODEL (calc)'!J:J,"&gt;="&amp;B99,'5_ADMISSIONS MODEL (calc)'!B:B,"&lt;="&amp;B99)+SUMIFS('5_ADMISSIONS MODEL (calc)'!L:L,'5_ADMISSIONS MODEL (calc)'!M:M,"&gt;"&amp;B99,'5_ADMISSIONS MODEL (calc)'!B:B,"&lt;="&amp;B99)+SUMIFS('5_ADMISSIONS MODEL (calc)'!L:L,'5_ADMISSIONS MODEL (calc)'!N:N,"&lt;="&amp;B99,'5_ADMISSIONS MODEL (calc)'!O:O,"&gt;="&amp;B99)+SUMIFS('5_ADMISSIONS MODEL (calc)'!P:P,'5_ADMISSIONS MODEL (calc)'!Q:Q,"&gt;"&amp;B99,'5_ADMISSIONS MODEL (calc)'!B:B,"&lt;="&amp;B99)</f>
        <v>153522.95735844222</v>
      </c>
      <c r="U99" s="7">
        <f>'1_MODEL INPUTS'!$E$35*(1-'1_MODEL INPUTS'!$E$37)</f>
        <v>192.39999999999995</v>
      </c>
      <c r="V99" s="23">
        <f>'1_MODEL INPUTS'!$E$36*(1-'1_MODEL INPUTS'!$E$38+'1_MODEL INPUTS'!$E$39)</f>
        <v>3018.7999999999997</v>
      </c>
      <c r="W99" s="9">
        <f t="shared" si="4"/>
        <v>-55110.022411855301</v>
      </c>
      <c r="X99" s="9">
        <f t="shared" si="5"/>
        <v>-150504.15735844223</v>
      </c>
    </row>
    <row r="100" spans="2:24" x14ac:dyDescent="0.45">
      <c r="B100" s="11">
        <v>94</v>
      </c>
      <c r="C100" s="90">
        <f>VLOOKUP(B100,'4_INFECTION MODEL (calc)'!G:H,2,FALSE)</f>
        <v>43999</v>
      </c>
      <c r="D100" s="58">
        <f>VLOOKUP(B100,'4_INFECTION MODEL (calc)'!C:E,3,FALSE)</f>
        <v>105628.81902864005</v>
      </c>
      <c r="E100" s="58">
        <f>D100*'1_MODEL INPUTS'!$E$18</f>
        <v>28684.946200213963</v>
      </c>
      <c r="F100" s="59">
        <f>E100*'1_MODEL INPUTS'!$E$19</f>
        <v>20739.216102754694</v>
      </c>
      <c r="G100" s="59">
        <f>F100*'1_MODEL INPUTS'!$E$20</f>
        <v>20739.216102754694</v>
      </c>
      <c r="H100" s="11">
        <f>B100+'1_MODEL INPUTS'!$E$25-1</f>
        <v>107</v>
      </c>
      <c r="I100" s="59">
        <f>F100*'1_MODEL INPUTS'!$E$21</f>
        <v>0</v>
      </c>
      <c r="J100" s="11">
        <f>B100+'1_MODEL INPUTS'!$E$25-1</f>
        <v>107</v>
      </c>
      <c r="K100" s="58">
        <f>E100*'1_MODEL INPUTS'!$E$22</f>
        <v>7945.7300974592681</v>
      </c>
      <c r="L100" s="58">
        <f>K100*'1_MODEL INPUTS'!$E$23</f>
        <v>4052.3223497042268</v>
      </c>
      <c r="M100" s="58">
        <f>B100+'1_MODEL INPUTS'!$E$28</f>
        <v>95</v>
      </c>
      <c r="N100" s="58">
        <f>M100+'1_MODEL INPUTS'!$E$29</f>
        <v>110</v>
      </c>
      <c r="O100" s="58">
        <f>N100+'1_MODEL INPUTS'!$E$30-1</f>
        <v>123</v>
      </c>
      <c r="P100" s="58">
        <f>K100*'1_MODEL INPUTS'!$E$24</f>
        <v>3893.4077477550413</v>
      </c>
      <c r="Q100" s="11">
        <f>B100+'1_MODEL INPUTS'!$E$32</f>
        <v>95</v>
      </c>
      <c r="R100" s="11">
        <f>Q100+'1_MODEL INPUTS'!$E$33-1</f>
        <v>128</v>
      </c>
      <c r="S100" s="93">
        <f t="shared" si="3"/>
        <v>61628.286369209512</v>
      </c>
      <c r="T100" s="7">
        <f>SUMIFS(G:G,H:H,"&gt;="&amp;B100,'5_ADMISSIONS MODEL (calc)'!B:B,"&lt;="&amp;B100)+SUMIFS('5_ADMISSIONS MODEL (calc)'!I:I,'5_ADMISSIONS MODEL (calc)'!J:J,"&gt;="&amp;B100,'5_ADMISSIONS MODEL (calc)'!B:B,"&lt;="&amp;B100)+SUMIFS('5_ADMISSIONS MODEL (calc)'!L:L,'5_ADMISSIONS MODEL (calc)'!M:M,"&gt;"&amp;B100,'5_ADMISSIONS MODEL (calc)'!B:B,"&lt;="&amp;B100)+SUMIFS('5_ADMISSIONS MODEL (calc)'!L:L,'5_ADMISSIONS MODEL (calc)'!N:N,"&lt;="&amp;B100,'5_ADMISSIONS MODEL (calc)'!O:O,"&gt;="&amp;B100)+SUMIFS('5_ADMISSIONS MODEL (calc)'!P:P,'5_ADMISSIONS MODEL (calc)'!Q:Q,"&gt;"&amp;B100,'5_ADMISSIONS MODEL (calc)'!B:B,"&lt;="&amp;B100)</f>
        <v>171083.9483643625</v>
      </c>
      <c r="U100" s="7">
        <f>'1_MODEL INPUTS'!$E$35*(1-'1_MODEL INPUTS'!$E$37)</f>
        <v>192.39999999999995</v>
      </c>
      <c r="V100" s="23">
        <f>'1_MODEL INPUTS'!$E$36*(1-'1_MODEL INPUTS'!$E$38+'1_MODEL INPUTS'!$E$39)</f>
        <v>3018.7999999999997</v>
      </c>
      <c r="W100" s="9">
        <f t="shared" si="4"/>
        <v>-61435.886369209511</v>
      </c>
      <c r="X100" s="9">
        <f t="shared" si="5"/>
        <v>-168065.14836436251</v>
      </c>
    </row>
    <row r="101" spans="2:24" x14ac:dyDescent="0.45">
      <c r="B101" s="11">
        <v>95</v>
      </c>
      <c r="C101" s="90">
        <f>VLOOKUP(B101,'4_INFECTION MODEL (calc)'!G:H,2,FALSE)</f>
        <v>44000</v>
      </c>
      <c r="D101" s="58">
        <f>VLOOKUP(B101,'4_INFECTION MODEL (calc)'!C:E,3,FALSE)</f>
        <v>117711.35556157713</v>
      </c>
      <c r="E101" s="58">
        <f>D101*'1_MODEL INPUTS'!$E$18</f>
        <v>31966.12375759484</v>
      </c>
      <c r="F101" s="59">
        <f>E101*'1_MODEL INPUTS'!$E$19</f>
        <v>23111.50747674107</v>
      </c>
      <c r="G101" s="59">
        <f>F101*'1_MODEL INPUTS'!$E$20</f>
        <v>23111.50747674107</v>
      </c>
      <c r="H101" s="11">
        <f>B101+'1_MODEL INPUTS'!$E$25-1</f>
        <v>108</v>
      </c>
      <c r="I101" s="59">
        <f>F101*'1_MODEL INPUTS'!$E$21</f>
        <v>0</v>
      </c>
      <c r="J101" s="11">
        <f>B101+'1_MODEL INPUTS'!$E$25-1</f>
        <v>108</v>
      </c>
      <c r="K101" s="58">
        <f>E101*'1_MODEL INPUTS'!$E$22</f>
        <v>8854.616280853772</v>
      </c>
      <c r="L101" s="58">
        <f>K101*'1_MODEL INPUTS'!$E$23</f>
        <v>4515.8543032354237</v>
      </c>
      <c r="M101" s="58">
        <f>B101+'1_MODEL INPUTS'!$E$28</f>
        <v>96</v>
      </c>
      <c r="N101" s="58">
        <f>M101+'1_MODEL INPUTS'!$E$29</f>
        <v>111</v>
      </c>
      <c r="O101" s="58">
        <f>N101+'1_MODEL INPUTS'!$E$30-1</f>
        <v>124</v>
      </c>
      <c r="P101" s="58">
        <f>K101*'1_MODEL INPUTS'!$E$24</f>
        <v>4338.7619776183483</v>
      </c>
      <c r="Q101" s="11">
        <f>B101+'1_MODEL INPUTS'!$E$32</f>
        <v>96</v>
      </c>
      <c r="R101" s="11">
        <f>Q101+'1_MODEL INPUTS'!$E$33-1</f>
        <v>129</v>
      </c>
      <c r="S101" s="93">
        <f t="shared" si="3"/>
        <v>68677.745298750233</v>
      </c>
      <c r="T101" s="7">
        <f>SUMIFS(G:G,H:H,"&gt;="&amp;B101,'5_ADMISSIONS MODEL (calc)'!B:B,"&lt;="&amp;B101)+SUMIFS('5_ADMISSIONS MODEL (calc)'!I:I,'5_ADMISSIONS MODEL (calc)'!J:J,"&gt;="&amp;B101,'5_ADMISSIONS MODEL (calc)'!B:B,"&lt;="&amp;B101)+SUMIFS('5_ADMISSIONS MODEL (calc)'!L:L,'5_ADMISSIONS MODEL (calc)'!M:M,"&gt;"&amp;B101,'5_ADMISSIONS MODEL (calc)'!B:B,"&lt;="&amp;B101)+SUMIFS('5_ADMISSIONS MODEL (calc)'!L:L,'5_ADMISSIONS MODEL (calc)'!N:N,"&lt;="&amp;B101,'5_ADMISSIONS MODEL (calc)'!O:O,"&gt;="&amp;B101)+SUMIFS('5_ADMISSIONS MODEL (calc)'!P:P,'5_ADMISSIONS MODEL (calc)'!Q:Q,"&gt;"&amp;B101,'5_ADMISSIONS MODEL (calc)'!B:B,"&lt;="&amp;B101)</f>
        <v>190653.68392820584</v>
      </c>
      <c r="U101" s="7">
        <f>'1_MODEL INPUTS'!$E$35*(1-'1_MODEL INPUTS'!$E$37)</f>
        <v>192.39999999999995</v>
      </c>
      <c r="V101" s="23">
        <f>'1_MODEL INPUTS'!$E$36*(1-'1_MODEL INPUTS'!$E$38+'1_MODEL INPUTS'!$E$39)</f>
        <v>3018.7999999999997</v>
      </c>
      <c r="W101" s="9">
        <f t="shared" si="4"/>
        <v>-68485.345298750239</v>
      </c>
      <c r="X101" s="9">
        <f t="shared" si="5"/>
        <v>-187634.88392820585</v>
      </c>
    </row>
    <row r="102" spans="2:24" x14ac:dyDescent="0.45">
      <c r="B102" s="11">
        <v>96</v>
      </c>
      <c r="C102" s="90">
        <f>VLOOKUP(B102,'4_INFECTION MODEL (calc)'!G:H,2,FALSE)</f>
        <v>44001</v>
      </c>
      <c r="D102" s="58">
        <f>VLOOKUP(B102,'4_INFECTION MODEL (calc)'!C:E,3,FALSE)</f>
        <v>131175.97409081273</v>
      </c>
      <c r="E102" s="58">
        <f>D102*'1_MODEL INPUTS'!$E$18</f>
        <v>35622.62452764326</v>
      </c>
      <c r="F102" s="59">
        <f>E102*'1_MODEL INPUTS'!$E$19</f>
        <v>25755.157533486075</v>
      </c>
      <c r="G102" s="59">
        <f>F102*'1_MODEL INPUTS'!$E$20</f>
        <v>25755.157533486075</v>
      </c>
      <c r="H102" s="11">
        <f>B102+'1_MODEL INPUTS'!$E$25-1</f>
        <v>109</v>
      </c>
      <c r="I102" s="59">
        <f>F102*'1_MODEL INPUTS'!$E$21</f>
        <v>0</v>
      </c>
      <c r="J102" s="11">
        <f>B102+'1_MODEL INPUTS'!$E$25-1</f>
        <v>109</v>
      </c>
      <c r="K102" s="58">
        <f>E102*'1_MODEL INPUTS'!$E$22</f>
        <v>9867.4669941571847</v>
      </c>
      <c r="L102" s="58">
        <f>K102*'1_MODEL INPUTS'!$E$23</f>
        <v>5032.408167020164</v>
      </c>
      <c r="M102" s="58">
        <f>B102+'1_MODEL INPUTS'!$E$28</f>
        <v>97</v>
      </c>
      <c r="N102" s="58">
        <f>M102+'1_MODEL INPUTS'!$E$29</f>
        <v>112</v>
      </c>
      <c r="O102" s="58">
        <f>N102+'1_MODEL INPUTS'!$E$30-1</f>
        <v>125</v>
      </c>
      <c r="P102" s="58">
        <f>K102*'1_MODEL INPUTS'!$E$24</f>
        <v>4835.0588271370207</v>
      </c>
      <c r="Q102" s="11">
        <f>B102+'1_MODEL INPUTS'!$E$32</f>
        <v>97</v>
      </c>
      <c r="R102" s="11">
        <f>Q102+'1_MODEL INPUTS'!$E$33-1</f>
        <v>130</v>
      </c>
      <c r="S102" s="93">
        <f t="shared" si="3"/>
        <v>76533.568872304619</v>
      </c>
      <c r="T102" s="7">
        <f>SUMIFS(G:G,H:H,"&gt;="&amp;B102,'5_ADMISSIONS MODEL (calc)'!B:B,"&lt;="&amp;B102)+SUMIFS('5_ADMISSIONS MODEL (calc)'!I:I,'5_ADMISSIONS MODEL (calc)'!J:J,"&gt;="&amp;B102,'5_ADMISSIONS MODEL (calc)'!B:B,"&lt;="&amp;B102)+SUMIFS('5_ADMISSIONS MODEL (calc)'!L:L,'5_ADMISSIONS MODEL (calc)'!M:M,"&gt;"&amp;B102,'5_ADMISSIONS MODEL (calc)'!B:B,"&lt;="&amp;B102)+SUMIFS('5_ADMISSIONS MODEL (calc)'!L:L,'5_ADMISSIONS MODEL (calc)'!N:N,"&lt;="&amp;B102,'5_ADMISSIONS MODEL (calc)'!O:O,"&gt;="&amp;B102)+SUMIFS('5_ADMISSIONS MODEL (calc)'!P:P,'5_ADMISSIONS MODEL (calc)'!Q:Q,"&gt;"&amp;B102,'5_ADMISSIONS MODEL (calc)'!B:B,"&lt;="&amp;B102)</f>
        <v>212461.93779666006</v>
      </c>
      <c r="U102" s="7">
        <f>'1_MODEL INPUTS'!$E$35*(1-'1_MODEL INPUTS'!$E$37)</f>
        <v>192.39999999999995</v>
      </c>
      <c r="V102" s="23">
        <f>'1_MODEL INPUTS'!$E$36*(1-'1_MODEL INPUTS'!$E$38+'1_MODEL INPUTS'!$E$39)</f>
        <v>3018.7999999999997</v>
      </c>
      <c r="W102" s="9">
        <f t="shared" si="4"/>
        <v>-76341.168872304625</v>
      </c>
      <c r="X102" s="9">
        <f t="shared" si="5"/>
        <v>-209443.13779666007</v>
      </c>
    </row>
    <row r="103" spans="2:24" x14ac:dyDescent="0.45">
      <c r="B103" s="11">
        <v>97</v>
      </c>
      <c r="C103" s="90">
        <f>VLOOKUP(B103,'4_INFECTION MODEL (calc)'!G:H,2,FALSE)</f>
        <v>44002</v>
      </c>
      <c r="D103" s="58">
        <f>VLOOKUP(B103,'4_INFECTION MODEL (calc)'!C:E,3,FALSE)</f>
        <v>146180.76647390425</v>
      </c>
      <c r="E103" s="58">
        <f>D103*'1_MODEL INPUTS'!$E$18</f>
        <v>39697.380510076982</v>
      </c>
      <c r="F103" s="59">
        <f>E103*'1_MODEL INPUTS'!$E$19</f>
        <v>28701.206108785656</v>
      </c>
      <c r="G103" s="59">
        <f>F103*'1_MODEL INPUTS'!$E$20</f>
        <v>28701.206108785656</v>
      </c>
      <c r="H103" s="11">
        <f>B103+'1_MODEL INPUTS'!$E$25-1</f>
        <v>110</v>
      </c>
      <c r="I103" s="59">
        <f>F103*'1_MODEL INPUTS'!$E$21</f>
        <v>0</v>
      </c>
      <c r="J103" s="11">
        <f>B103+'1_MODEL INPUTS'!$E$25-1</f>
        <v>110</v>
      </c>
      <c r="K103" s="58">
        <f>E103*'1_MODEL INPUTS'!$E$22</f>
        <v>10996.174401291326</v>
      </c>
      <c r="L103" s="58">
        <f>K103*'1_MODEL INPUTS'!$E$23</f>
        <v>5608.0489446585761</v>
      </c>
      <c r="M103" s="58">
        <f>B103+'1_MODEL INPUTS'!$E$28</f>
        <v>98</v>
      </c>
      <c r="N103" s="58">
        <f>M103+'1_MODEL INPUTS'!$E$29</f>
        <v>113</v>
      </c>
      <c r="O103" s="58">
        <f>N103+'1_MODEL INPUTS'!$E$30-1</f>
        <v>126</v>
      </c>
      <c r="P103" s="58">
        <f>K103*'1_MODEL INPUTS'!$E$24</f>
        <v>5388.1254566327498</v>
      </c>
      <c r="Q103" s="11">
        <f>B103+'1_MODEL INPUTS'!$E$32</f>
        <v>98</v>
      </c>
      <c r="R103" s="11">
        <f>Q103+'1_MODEL INPUTS'!$E$33-1</f>
        <v>131</v>
      </c>
      <c r="S103" s="93">
        <f t="shared" si="3"/>
        <v>85287.994514845923</v>
      </c>
      <c r="T103" s="7">
        <f>SUMIFS(G:G,H:H,"&gt;="&amp;B103,'5_ADMISSIONS MODEL (calc)'!B:B,"&lt;="&amp;B103)+SUMIFS('5_ADMISSIONS MODEL (calc)'!I:I,'5_ADMISSIONS MODEL (calc)'!J:J,"&gt;="&amp;B103,'5_ADMISSIONS MODEL (calc)'!B:B,"&lt;="&amp;B103)+SUMIFS('5_ADMISSIONS MODEL (calc)'!L:L,'5_ADMISSIONS MODEL (calc)'!M:M,"&gt;"&amp;B103,'5_ADMISSIONS MODEL (calc)'!B:B,"&lt;="&amp;B103)+SUMIFS('5_ADMISSIONS MODEL (calc)'!L:L,'5_ADMISSIONS MODEL (calc)'!N:N,"&lt;="&amp;B103,'5_ADMISSIONS MODEL (calc)'!O:O,"&gt;="&amp;B103)+SUMIFS('5_ADMISSIONS MODEL (calc)'!P:P,'5_ADMISSIONS MODEL (calc)'!Q:Q,"&gt;"&amp;B103,'5_ADMISSIONS MODEL (calc)'!B:B,"&lt;="&amp;B103)</f>
        <v>236764.7667868312</v>
      </c>
      <c r="U103" s="7">
        <f>'1_MODEL INPUTS'!$E$35*(1-'1_MODEL INPUTS'!$E$37)</f>
        <v>192.39999999999995</v>
      </c>
      <c r="V103" s="23">
        <f>'1_MODEL INPUTS'!$E$36*(1-'1_MODEL INPUTS'!$E$38+'1_MODEL INPUTS'!$E$39)</f>
        <v>3018.7999999999997</v>
      </c>
      <c r="W103" s="9">
        <f t="shared" si="4"/>
        <v>-85095.594514845929</v>
      </c>
      <c r="X103" s="9">
        <f t="shared" si="5"/>
        <v>-233745.96678683121</v>
      </c>
    </row>
    <row r="104" spans="2:24" x14ac:dyDescent="0.45">
      <c r="B104" s="11">
        <v>98</v>
      </c>
      <c r="C104" s="90">
        <f>VLOOKUP(B104,'4_INFECTION MODEL (calc)'!G:H,2,FALSE)</f>
        <v>44003</v>
      </c>
      <c r="D104" s="58">
        <f>VLOOKUP(B104,'4_INFECTION MODEL (calc)'!C:E,3,FALSE)</f>
        <v>162901.90818102495</v>
      </c>
      <c r="E104" s="58">
        <f>D104*'1_MODEL INPUTS'!$E$18</f>
        <v>44238.234556214346</v>
      </c>
      <c r="F104" s="59">
        <f>E104*'1_MODEL INPUTS'!$E$19</f>
        <v>31984.243584142972</v>
      </c>
      <c r="G104" s="59">
        <f>F104*'1_MODEL INPUTS'!$E$20</f>
        <v>31984.243584142972</v>
      </c>
      <c r="H104" s="11">
        <f>B104+'1_MODEL INPUTS'!$E$25-1</f>
        <v>111</v>
      </c>
      <c r="I104" s="59">
        <f>F104*'1_MODEL INPUTS'!$E$21</f>
        <v>0</v>
      </c>
      <c r="J104" s="11">
        <f>B104+'1_MODEL INPUTS'!$E$25-1</f>
        <v>111</v>
      </c>
      <c r="K104" s="58">
        <f>E104*'1_MODEL INPUTS'!$E$22</f>
        <v>12253.990972071375</v>
      </c>
      <c r="L104" s="58">
        <f>K104*'1_MODEL INPUTS'!$E$23</f>
        <v>6249.5353957564012</v>
      </c>
      <c r="M104" s="58">
        <f>B104+'1_MODEL INPUTS'!$E$28</f>
        <v>99</v>
      </c>
      <c r="N104" s="58">
        <f>M104+'1_MODEL INPUTS'!$E$29</f>
        <v>114</v>
      </c>
      <c r="O104" s="58">
        <f>N104+'1_MODEL INPUTS'!$E$30-1</f>
        <v>127</v>
      </c>
      <c r="P104" s="58">
        <f>K104*'1_MODEL INPUTS'!$E$24</f>
        <v>6004.4555763149738</v>
      </c>
      <c r="Q104" s="11">
        <f>B104+'1_MODEL INPUTS'!$E$32</f>
        <v>99</v>
      </c>
      <c r="R104" s="11">
        <f>Q104+'1_MODEL INPUTS'!$E$33-1</f>
        <v>132</v>
      </c>
      <c r="S104" s="93">
        <f t="shared" si="3"/>
        <v>95043.810389935505</v>
      </c>
      <c r="T104" s="7">
        <f>SUMIFS(G:G,H:H,"&gt;="&amp;B104,'5_ADMISSIONS MODEL (calc)'!B:B,"&lt;="&amp;B104)+SUMIFS('5_ADMISSIONS MODEL (calc)'!I:I,'5_ADMISSIONS MODEL (calc)'!J:J,"&gt;="&amp;B104,'5_ADMISSIONS MODEL (calc)'!B:B,"&lt;="&amp;B104)+SUMIFS('5_ADMISSIONS MODEL (calc)'!L:L,'5_ADMISSIONS MODEL (calc)'!M:M,"&gt;"&amp;B104,'5_ADMISSIONS MODEL (calc)'!B:B,"&lt;="&amp;B104)+SUMIFS('5_ADMISSIONS MODEL (calc)'!L:L,'5_ADMISSIONS MODEL (calc)'!N:N,"&lt;="&amp;B104,'5_ADMISSIONS MODEL (calc)'!O:O,"&gt;="&amp;B104)+SUMIFS('5_ADMISSIONS MODEL (calc)'!P:P,'5_ADMISSIONS MODEL (calc)'!Q:Q,"&gt;"&amp;B104,'5_ADMISSIONS MODEL (calc)'!B:B,"&lt;="&amp;B104)</f>
        <v>263847.5172210529</v>
      </c>
      <c r="U104" s="7">
        <f>'1_MODEL INPUTS'!$E$35*(1-'1_MODEL INPUTS'!$E$37)</f>
        <v>192.39999999999995</v>
      </c>
      <c r="V104" s="23">
        <f>'1_MODEL INPUTS'!$E$36*(1-'1_MODEL INPUTS'!$E$38+'1_MODEL INPUTS'!$E$39)</f>
        <v>3018.7999999999997</v>
      </c>
      <c r="W104" s="9">
        <f t="shared" si="4"/>
        <v>-94851.41038993551</v>
      </c>
      <c r="X104" s="9">
        <f t="shared" si="5"/>
        <v>-260828.71722105291</v>
      </c>
    </row>
    <row r="105" spans="2:24" x14ac:dyDescent="0.45">
      <c r="B105" s="11">
        <v>99</v>
      </c>
      <c r="C105" s="90">
        <f>VLOOKUP(B105,'4_INFECTION MODEL (calc)'!G:H,2,FALSE)</f>
        <v>44004</v>
      </c>
      <c r="D105" s="58">
        <f>VLOOKUP(B105,'4_INFECTION MODEL (calc)'!C:E,3,FALSE)</f>
        <v>181535.72682050732</v>
      </c>
      <c r="E105" s="58">
        <f>D105*'1_MODEL INPUTS'!$E$18</f>
        <v>49298.502105292682</v>
      </c>
      <c r="F105" s="59">
        <f>E105*'1_MODEL INPUTS'!$E$19</f>
        <v>35642.817022126605</v>
      </c>
      <c r="G105" s="59">
        <f>F105*'1_MODEL INPUTS'!$E$20</f>
        <v>35642.817022126605</v>
      </c>
      <c r="H105" s="11">
        <f>B105+'1_MODEL INPUTS'!$E$25-1</f>
        <v>112</v>
      </c>
      <c r="I105" s="59">
        <f>F105*'1_MODEL INPUTS'!$E$21</f>
        <v>0</v>
      </c>
      <c r="J105" s="11">
        <f>B105+'1_MODEL INPUTS'!$E$25-1</f>
        <v>112</v>
      </c>
      <c r="K105" s="58">
        <f>E105*'1_MODEL INPUTS'!$E$22</f>
        <v>13655.685083166074</v>
      </c>
      <c r="L105" s="58">
        <f>K105*'1_MODEL INPUTS'!$E$23</f>
        <v>6964.399392414698</v>
      </c>
      <c r="M105" s="58">
        <f>B105+'1_MODEL INPUTS'!$E$28</f>
        <v>100</v>
      </c>
      <c r="N105" s="58">
        <f>M105+'1_MODEL INPUTS'!$E$29</f>
        <v>115</v>
      </c>
      <c r="O105" s="58">
        <f>N105+'1_MODEL INPUTS'!$E$30-1</f>
        <v>128</v>
      </c>
      <c r="P105" s="58">
        <f>K105*'1_MODEL INPUTS'!$E$24</f>
        <v>6691.285690751376</v>
      </c>
      <c r="Q105" s="11">
        <f>B105+'1_MODEL INPUTS'!$E$32</f>
        <v>100</v>
      </c>
      <c r="R105" s="11">
        <f>Q105+'1_MODEL INPUTS'!$E$33-1</f>
        <v>133</v>
      </c>
      <c r="S105" s="93">
        <f t="shared" si="3"/>
        <v>105915.56226434188</v>
      </c>
      <c r="T105" s="7">
        <f>SUMIFS(G:G,H:H,"&gt;="&amp;B105,'5_ADMISSIONS MODEL (calc)'!B:B,"&lt;="&amp;B105)+SUMIFS('5_ADMISSIONS MODEL (calc)'!I:I,'5_ADMISSIONS MODEL (calc)'!J:J,"&gt;="&amp;B105,'5_ADMISSIONS MODEL (calc)'!B:B,"&lt;="&amp;B105)+SUMIFS('5_ADMISSIONS MODEL (calc)'!L:L,'5_ADMISSIONS MODEL (calc)'!M:M,"&gt;"&amp;B105,'5_ADMISSIONS MODEL (calc)'!B:B,"&lt;="&amp;B105)+SUMIFS('5_ADMISSIONS MODEL (calc)'!L:L,'5_ADMISSIONS MODEL (calc)'!N:N,"&lt;="&amp;B105,'5_ADMISSIONS MODEL (calc)'!O:O,"&gt;="&amp;B105)+SUMIFS('5_ADMISSIONS MODEL (calc)'!P:P,'5_ADMISSIONS MODEL (calc)'!Q:Q,"&gt;"&amp;B105,'5_ADMISSIONS MODEL (calc)'!B:B,"&lt;="&amp;B105)</f>
        <v>294028.1752579828</v>
      </c>
      <c r="U105" s="7">
        <f>'1_MODEL INPUTS'!$E$35*(1-'1_MODEL INPUTS'!$E$37)</f>
        <v>192.39999999999995</v>
      </c>
      <c r="V105" s="23">
        <f>'1_MODEL INPUTS'!$E$36*(1-'1_MODEL INPUTS'!$E$38+'1_MODEL INPUTS'!$E$39)</f>
        <v>3018.7999999999997</v>
      </c>
      <c r="W105" s="9">
        <f t="shared" si="4"/>
        <v>-105723.16226434188</v>
      </c>
      <c r="X105" s="9">
        <f t="shared" si="5"/>
        <v>-291009.37525798281</v>
      </c>
    </row>
    <row r="106" spans="2:24" x14ac:dyDescent="0.45">
      <c r="B106" s="11">
        <v>100</v>
      </c>
      <c r="C106" s="90">
        <f>VLOOKUP(B106,'4_INFECTION MODEL (calc)'!G:H,2,FALSE)</f>
        <v>44005</v>
      </c>
      <c r="D106" s="58">
        <f>VLOOKUP(B106,'4_INFECTION MODEL (calc)'!C:E,3,FALSE)</f>
        <v>202301.00727628288</v>
      </c>
      <c r="E106" s="58">
        <f>D106*'1_MODEL INPUTS'!$E$18</f>
        <v>54937.597175973846</v>
      </c>
      <c r="F106" s="59">
        <f>E106*'1_MODEL INPUTS'!$E$19</f>
        <v>39719.882758229091</v>
      </c>
      <c r="G106" s="59">
        <f>F106*'1_MODEL INPUTS'!$E$20</f>
        <v>39719.882758229091</v>
      </c>
      <c r="H106" s="11">
        <f>B106+'1_MODEL INPUTS'!$E$25-1</f>
        <v>113</v>
      </c>
      <c r="I106" s="59">
        <f>F106*'1_MODEL INPUTS'!$E$21</f>
        <v>0</v>
      </c>
      <c r="J106" s="11">
        <f>B106+'1_MODEL INPUTS'!$E$25-1</f>
        <v>113</v>
      </c>
      <c r="K106" s="58">
        <f>E106*'1_MODEL INPUTS'!$E$22</f>
        <v>15217.714417744757</v>
      </c>
      <c r="L106" s="58">
        <f>K106*'1_MODEL INPUTS'!$E$23</f>
        <v>7761.0343530498267</v>
      </c>
      <c r="M106" s="58">
        <f>B106+'1_MODEL INPUTS'!$E$28</f>
        <v>101</v>
      </c>
      <c r="N106" s="58">
        <f>M106+'1_MODEL INPUTS'!$E$29</f>
        <v>116</v>
      </c>
      <c r="O106" s="58">
        <f>N106+'1_MODEL INPUTS'!$E$30-1</f>
        <v>129</v>
      </c>
      <c r="P106" s="58">
        <f>K106*'1_MODEL INPUTS'!$E$24</f>
        <v>7456.6800646949305</v>
      </c>
      <c r="Q106" s="11">
        <f>B106+'1_MODEL INPUTS'!$E$32</f>
        <v>101</v>
      </c>
      <c r="R106" s="11">
        <f>Q106+'1_MODEL INPUTS'!$E$33-1</f>
        <v>134</v>
      </c>
      <c r="S106" s="93">
        <f t="shared" si="3"/>
        <v>118030.89842197235</v>
      </c>
      <c r="T106" s="7">
        <f>SUMIFS(G:G,H:H,"&gt;="&amp;B106,'5_ADMISSIONS MODEL (calc)'!B:B,"&lt;="&amp;B106)+SUMIFS('5_ADMISSIONS MODEL (calc)'!I:I,'5_ADMISSIONS MODEL (calc)'!J:J,"&gt;="&amp;B106,'5_ADMISSIONS MODEL (calc)'!B:B,"&lt;="&amp;B106)+SUMIFS('5_ADMISSIONS MODEL (calc)'!L:L,'5_ADMISSIONS MODEL (calc)'!M:M,"&gt;"&amp;B106,'5_ADMISSIONS MODEL (calc)'!B:B,"&lt;="&amp;B106)+SUMIFS('5_ADMISSIONS MODEL (calc)'!L:L,'5_ADMISSIONS MODEL (calc)'!N:N,"&lt;="&amp;B106,'5_ADMISSIONS MODEL (calc)'!O:O,"&gt;="&amp;B106)+SUMIFS('5_ADMISSIONS MODEL (calc)'!P:P,'5_ADMISSIONS MODEL (calc)'!Q:Q,"&gt;"&amp;B106,'5_ADMISSIONS MODEL (calc)'!B:B,"&lt;="&amp;B106)</f>
        <v>327661.10045715759</v>
      </c>
      <c r="U106" s="7">
        <f>'1_MODEL INPUTS'!$E$35*(1-'1_MODEL INPUTS'!$E$37)</f>
        <v>192.39999999999995</v>
      </c>
      <c r="V106" s="23">
        <f>'1_MODEL INPUTS'!$E$36*(1-'1_MODEL INPUTS'!$E$38+'1_MODEL INPUTS'!$E$39)</f>
        <v>3018.7999999999997</v>
      </c>
      <c r="W106" s="9">
        <f t="shared" si="4"/>
        <v>-117838.49842197236</v>
      </c>
      <c r="X106" s="9">
        <f t="shared" si="5"/>
        <v>-324642.3004571576</v>
      </c>
    </row>
    <row r="107" spans="2:24" x14ac:dyDescent="0.45">
      <c r="B107" s="11">
        <v>101</v>
      </c>
      <c r="C107" s="90">
        <f>VLOOKUP(B107,'4_INFECTION MODEL (calc)'!G:H,2,FALSE)</f>
        <v>44006</v>
      </c>
      <c r="D107" s="58">
        <f>VLOOKUP(B107,'4_INFECTION MODEL (calc)'!C:E,3,FALSE)</f>
        <v>225441.56052248529</v>
      </c>
      <c r="E107" s="58">
        <f>D107*'1_MODEL INPUTS'!$E$18</f>
        <v>61221.72996297892</v>
      </c>
      <c r="F107" s="59">
        <f>E107*'1_MODEL INPUTS'!$E$19</f>
        <v>44263.310763233756</v>
      </c>
      <c r="G107" s="59">
        <f>F107*'1_MODEL INPUTS'!$E$20</f>
        <v>44263.310763233756</v>
      </c>
      <c r="H107" s="11">
        <f>B107+'1_MODEL INPUTS'!$E$25-1</f>
        <v>114</v>
      </c>
      <c r="I107" s="59">
        <f>F107*'1_MODEL INPUTS'!$E$21</f>
        <v>0</v>
      </c>
      <c r="J107" s="11">
        <f>B107+'1_MODEL INPUTS'!$E$25-1</f>
        <v>114</v>
      </c>
      <c r="K107" s="58">
        <f>E107*'1_MODEL INPUTS'!$E$22</f>
        <v>16958.419199745163</v>
      </c>
      <c r="L107" s="58">
        <f>K107*'1_MODEL INPUTS'!$E$23</f>
        <v>8648.7937918700336</v>
      </c>
      <c r="M107" s="58">
        <f>B107+'1_MODEL INPUTS'!$E$28</f>
        <v>102</v>
      </c>
      <c r="N107" s="58">
        <f>M107+'1_MODEL INPUTS'!$E$29</f>
        <v>117</v>
      </c>
      <c r="O107" s="58">
        <f>N107+'1_MODEL INPUTS'!$E$30-1</f>
        <v>130</v>
      </c>
      <c r="P107" s="58">
        <f>K107*'1_MODEL INPUTS'!$E$24</f>
        <v>8309.6254078751299</v>
      </c>
      <c r="Q107" s="11">
        <f>B107+'1_MODEL INPUTS'!$E$32</f>
        <v>102</v>
      </c>
      <c r="R107" s="11">
        <f>Q107+'1_MODEL INPUTS'!$E$33-1</f>
        <v>135</v>
      </c>
      <c r="S107" s="93">
        <f t="shared" si="3"/>
        <v>131532.06841812842</v>
      </c>
      <c r="T107" s="7">
        <f>SUMIFS(G:G,H:H,"&gt;="&amp;B107,'5_ADMISSIONS MODEL (calc)'!B:B,"&lt;="&amp;B107)+SUMIFS('5_ADMISSIONS MODEL (calc)'!I:I,'5_ADMISSIONS MODEL (calc)'!J:J,"&gt;="&amp;B107,'5_ADMISSIONS MODEL (calc)'!B:B,"&lt;="&amp;B107)+SUMIFS('5_ADMISSIONS MODEL (calc)'!L:L,'5_ADMISSIONS MODEL (calc)'!M:M,"&gt;"&amp;B107,'5_ADMISSIONS MODEL (calc)'!B:B,"&lt;="&amp;B107)+SUMIFS('5_ADMISSIONS MODEL (calc)'!L:L,'5_ADMISSIONS MODEL (calc)'!N:N,"&lt;="&amp;B107,'5_ADMISSIONS MODEL (calc)'!O:O,"&gt;="&amp;B107)+SUMIFS('5_ADMISSIONS MODEL (calc)'!P:P,'5_ADMISSIONS MODEL (calc)'!Q:Q,"&gt;"&amp;B107,'5_ADMISSIONS MODEL (calc)'!B:B,"&lt;="&amp;B107)</f>
        <v>365141.18641383731</v>
      </c>
      <c r="U107" s="7">
        <f>'1_MODEL INPUTS'!$E$35*(1-'1_MODEL INPUTS'!$E$37)</f>
        <v>192.39999999999995</v>
      </c>
      <c r="V107" s="23">
        <f>'1_MODEL INPUTS'!$E$36*(1-'1_MODEL INPUTS'!$E$38+'1_MODEL INPUTS'!$E$39)</f>
        <v>3018.7999999999997</v>
      </c>
      <c r="W107" s="9">
        <f t="shared" si="4"/>
        <v>-131339.66841812842</v>
      </c>
      <c r="X107" s="9">
        <f t="shared" si="5"/>
        <v>-362122.38641383732</v>
      </c>
    </row>
    <row r="108" spans="2:24" x14ac:dyDescent="0.45">
      <c r="B108" s="11">
        <v>102</v>
      </c>
      <c r="C108" s="90">
        <f>VLOOKUP(B108,'4_INFECTION MODEL (calc)'!G:H,2,FALSE)</f>
        <v>44007</v>
      </c>
      <c r="D108" s="58">
        <f>VLOOKUP(B108,'4_INFECTION MODEL (calc)'!C:E,3,FALSE)</f>
        <v>251229.08627638686</v>
      </c>
      <c r="E108" s="58">
        <f>D108*'1_MODEL INPUTS'!$E$18</f>
        <v>68224.684229529361</v>
      </c>
      <c r="F108" s="59">
        <f>E108*'1_MODEL INPUTS'!$E$19</f>
        <v>49326.446697949723</v>
      </c>
      <c r="G108" s="59">
        <f>F108*'1_MODEL INPUTS'!$E$20</f>
        <v>49326.446697949723</v>
      </c>
      <c r="H108" s="11">
        <f>B108+'1_MODEL INPUTS'!$E$25-1</f>
        <v>115</v>
      </c>
      <c r="I108" s="59">
        <f>F108*'1_MODEL INPUTS'!$E$21</f>
        <v>0</v>
      </c>
      <c r="J108" s="11">
        <f>B108+'1_MODEL INPUTS'!$E$25-1</f>
        <v>115</v>
      </c>
      <c r="K108" s="58">
        <f>E108*'1_MODEL INPUTS'!$E$22</f>
        <v>18898.237531579634</v>
      </c>
      <c r="L108" s="58">
        <f>K108*'1_MODEL INPUTS'!$E$23</f>
        <v>9638.1011411056134</v>
      </c>
      <c r="M108" s="58">
        <f>B108+'1_MODEL INPUTS'!$E$28</f>
        <v>103</v>
      </c>
      <c r="N108" s="58">
        <f>M108+'1_MODEL INPUTS'!$E$29</f>
        <v>118</v>
      </c>
      <c r="O108" s="58">
        <f>N108+'1_MODEL INPUTS'!$E$30-1</f>
        <v>131</v>
      </c>
      <c r="P108" s="58">
        <f>K108*'1_MODEL INPUTS'!$E$24</f>
        <v>9260.136390474021</v>
      </c>
      <c r="Q108" s="11">
        <f>B108+'1_MODEL INPUTS'!$E$32</f>
        <v>103</v>
      </c>
      <c r="R108" s="11">
        <f>Q108+'1_MODEL INPUTS'!$E$33-1</f>
        <v>136</v>
      </c>
      <c r="S108" s="93">
        <f t="shared" si="3"/>
        <v>146577.59327137819</v>
      </c>
      <c r="T108" s="7">
        <f>SUMIFS(G:G,H:H,"&gt;="&amp;B108,'5_ADMISSIONS MODEL (calc)'!B:B,"&lt;="&amp;B108)+SUMIFS('5_ADMISSIONS MODEL (calc)'!I:I,'5_ADMISSIONS MODEL (calc)'!J:J,"&gt;="&amp;B108,'5_ADMISSIONS MODEL (calc)'!B:B,"&lt;="&amp;B108)+SUMIFS('5_ADMISSIONS MODEL (calc)'!L:L,'5_ADMISSIONS MODEL (calc)'!M:M,"&gt;"&amp;B108,'5_ADMISSIONS MODEL (calc)'!B:B,"&lt;="&amp;B108)+SUMIFS('5_ADMISSIONS MODEL (calc)'!L:L,'5_ADMISSIONS MODEL (calc)'!N:N,"&lt;="&amp;B108,'5_ADMISSIONS MODEL (calc)'!O:O,"&gt;="&amp;B108)+SUMIFS('5_ADMISSIONS MODEL (calc)'!P:P,'5_ADMISSIONS MODEL (calc)'!Q:Q,"&gt;"&amp;B108,'5_ADMISSIONS MODEL (calc)'!B:B,"&lt;="&amp;B108)</f>
        <v>406908.4973153157</v>
      </c>
      <c r="U108" s="7">
        <f>'1_MODEL INPUTS'!$E$35*(1-'1_MODEL INPUTS'!$E$37)</f>
        <v>192.39999999999995</v>
      </c>
      <c r="V108" s="23">
        <f>'1_MODEL INPUTS'!$E$36*(1-'1_MODEL INPUTS'!$E$38+'1_MODEL INPUTS'!$E$39)</f>
        <v>3018.7999999999997</v>
      </c>
      <c r="W108" s="9">
        <f t="shared" si="4"/>
        <v>-146385.1932713782</v>
      </c>
      <c r="X108" s="9">
        <f t="shared" si="5"/>
        <v>-403889.69731531572</v>
      </c>
    </row>
    <row r="109" spans="2:24" x14ac:dyDescent="0.45">
      <c r="B109" s="11">
        <v>103</v>
      </c>
      <c r="C109" s="90">
        <f>VLOOKUP(B109,'4_INFECTION MODEL (calc)'!G:H,2,FALSE)</f>
        <v>44008</v>
      </c>
      <c r="D109" s="58">
        <f>VLOOKUP(B109,'4_INFECTION MODEL (calc)'!C:E,3,FALSE)</f>
        <v>279966.36310088541</v>
      </c>
      <c r="E109" s="58">
        <f>D109*'1_MODEL INPUTS'!$E$18</f>
        <v>76028.683623178644</v>
      </c>
      <c r="F109" s="59">
        <f>E109*'1_MODEL INPUTS'!$E$19</f>
        <v>54968.738259558158</v>
      </c>
      <c r="G109" s="59">
        <f>F109*'1_MODEL INPUTS'!$E$20</f>
        <v>54968.738259558158</v>
      </c>
      <c r="H109" s="11">
        <f>B109+'1_MODEL INPUTS'!$E$25-1</f>
        <v>116</v>
      </c>
      <c r="I109" s="59">
        <f>F109*'1_MODEL INPUTS'!$E$21</f>
        <v>0</v>
      </c>
      <c r="J109" s="11">
        <f>B109+'1_MODEL INPUTS'!$E$25-1</f>
        <v>116</v>
      </c>
      <c r="K109" s="58">
        <f>E109*'1_MODEL INPUTS'!$E$22</f>
        <v>21059.945363620485</v>
      </c>
      <c r="L109" s="58">
        <f>K109*'1_MODEL INPUTS'!$E$23</f>
        <v>10740.572135446448</v>
      </c>
      <c r="M109" s="58">
        <f>B109+'1_MODEL INPUTS'!$E$28</f>
        <v>104</v>
      </c>
      <c r="N109" s="58">
        <f>M109+'1_MODEL INPUTS'!$E$29</f>
        <v>119</v>
      </c>
      <c r="O109" s="58">
        <f>N109+'1_MODEL INPUTS'!$E$30-1</f>
        <v>132</v>
      </c>
      <c r="P109" s="58">
        <f>K109*'1_MODEL INPUTS'!$E$24</f>
        <v>10319.373228174038</v>
      </c>
      <c r="Q109" s="11">
        <f>B109+'1_MODEL INPUTS'!$E$32</f>
        <v>104</v>
      </c>
      <c r="R109" s="11">
        <f>Q109+'1_MODEL INPUTS'!$E$33-1</f>
        <v>137</v>
      </c>
      <c r="S109" s="93">
        <f t="shared" si="3"/>
        <v>163344.12670323672</v>
      </c>
      <c r="T109" s="7">
        <f>SUMIFS(G:G,H:H,"&gt;="&amp;B109,'5_ADMISSIONS MODEL (calc)'!B:B,"&lt;="&amp;B109)+SUMIFS('5_ADMISSIONS MODEL (calc)'!I:I,'5_ADMISSIONS MODEL (calc)'!J:J,"&gt;="&amp;B109,'5_ADMISSIONS MODEL (calc)'!B:B,"&lt;="&amp;B109)+SUMIFS('5_ADMISSIONS MODEL (calc)'!L:L,'5_ADMISSIONS MODEL (calc)'!M:M,"&gt;"&amp;B109,'5_ADMISSIONS MODEL (calc)'!B:B,"&lt;="&amp;B109)+SUMIFS('5_ADMISSIONS MODEL (calc)'!L:L,'5_ADMISSIONS MODEL (calc)'!N:N,"&lt;="&amp;B109,'5_ADMISSIONS MODEL (calc)'!O:O,"&gt;="&amp;B109)+SUMIFS('5_ADMISSIONS MODEL (calc)'!P:P,'5_ADMISSIONS MODEL (calc)'!Q:Q,"&gt;"&amp;B109,'5_ADMISSIONS MODEL (calc)'!B:B,"&lt;="&amp;B109)</f>
        <v>453453.43485780421</v>
      </c>
      <c r="U109" s="7">
        <f>'1_MODEL INPUTS'!$E$35*(1-'1_MODEL INPUTS'!$E$37)</f>
        <v>192.39999999999995</v>
      </c>
      <c r="V109" s="23">
        <f>'1_MODEL INPUTS'!$E$36*(1-'1_MODEL INPUTS'!$E$38+'1_MODEL INPUTS'!$E$39)</f>
        <v>3018.7999999999997</v>
      </c>
      <c r="W109" s="9">
        <f t="shared" si="4"/>
        <v>-163151.72670323672</v>
      </c>
      <c r="X109" s="9">
        <f t="shared" si="5"/>
        <v>-450434.63485780422</v>
      </c>
    </row>
    <row r="110" spans="2:24" x14ac:dyDescent="0.45">
      <c r="B110" s="11">
        <v>104</v>
      </c>
      <c r="C110" s="90">
        <f>VLOOKUP(B110,'4_INFECTION MODEL (calc)'!G:H,2,FALSE)</f>
        <v>44009</v>
      </c>
      <c r="D110" s="58">
        <f>VLOOKUP(B110,'4_INFECTION MODEL (calc)'!C:E,3,FALSE)</f>
        <v>311990.80341241416</v>
      </c>
      <c r="E110" s="58">
        <f>D110*'1_MODEL INPUTS'!$E$18</f>
        <v>84725.357086687611</v>
      </c>
      <c r="F110" s="59">
        <f>E110*'1_MODEL INPUTS'!$E$19</f>
        <v>61256.433173675141</v>
      </c>
      <c r="G110" s="59">
        <f>F110*'1_MODEL INPUTS'!$E$20</f>
        <v>61256.433173675141</v>
      </c>
      <c r="H110" s="11">
        <f>B110+'1_MODEL INPUTS'!$E$25-1</f>
        <v>117</v>
      </c>
      <c r="I110" s="59">
        <f>F110*'1_MODEL INPUTS'!$E$21</f>
        <v>0</v>
      </c>
      <c r="J110" s="11">
        <f>B110+'1_MODEL INPUTS'!$E$25-1</f>
        <v>117</v>
      </c>
      <c r="K110" s="58">
        <f>E110*'1_MODEL INPUTS'!$E$22</f>
        <v>23468.92391301247</v>
      </c>
      <c r="L110" s="58">
        <f>K110*'1_MODEL INPUTS'!$E$23</f>
        <v>11969.151195636359</v>
      </c>
      <c r="M110" s="58">
        <f>B110+'1_MODEL INPUTS'!$E$28</f>
        <v>105</v>
      </c>
      <c r="N110" s="58">
        <f>M110+'1_MODEL INPUTS'!$E$29</f>
        <v>120</v>
      </c>
      <c r="O110" s="58">
        <f>N110+'1_MODEL INPUTS'!$E$30-1</f>
        <v>133</v>
      </c>
      <c r="P110" s="58">
        <f>K110*'1_MODEL INPUTS'!$E$24</f>
        <v>11499.77271737611</v>
      </c>
      <c r="Q110" s="11">
        <f>B110+'1_MODEL INPUTS'!$E$32</f>
        <v>105</v>
      </c>
      <c r="R110" s="11">
        <f>Q110+'1_MODEL INPUTS'!$E$33-1</f>
        <v>138</v>
      </c>
      <c r="S110" s="93">
        <f t="shared" si="3"/>
        <v>182028.5292789907</v>
      </c>
      <c r="T110" s="7">
        <f>SUMIFS(G:G,H:H,"&gt;="&amp;B110,'5_ADMISSIONS MODEL (calc)'!B:B,"&lt;="&amp;B110)+SUMIFS('5_ADMISSIONS MODEL (calc)'!I:I,'5_ADMISSIONS MODEL (calc)'!J:J,"&gt;="&amp;B110,'5_ADMISSIONS MODEL (calc)'!B:B,"&lt;="&amp;B110)+SUMIFS('5_ADMISSIONS MODEL (calc)'!L:L,'5_ADMISSIONS MODEL (calc)'!M:M,"&gt;"&amp;B110,'5_ADMISSIONS MODEL (calc)'!B:B,"&lt;="&amp;B110)+SUMIFS('5_ADMISSIONS MODEL (calc)'!L:L,'5_ADMISSIONS MODEL (calc)'!N:N,"&lt;="&amp;B110,'5_ADMISSIONS MODEL (calc)'!O:O,"&gt;="&amp;B110)+SUMIFS('5_ADMISSIONS MODEL (calc)'!P:P,'5_ADMISSIONS MODEL (calc)'!Q:Q,"&gt;"&amp;B110,'5_ADMISSIONS MODEL (calc)'!B:B,"&lt;="&amp;B110)</f>
        <v>505322.49619010702</v>
      </c>
      <c r="U110" s="7">
        <f>'1_MODEL INPUTS'!$E$35*(1-'1_MODEL INPUTS'!$E$37)</f>
        <v>192.39999999999995</v>
      </c>
      <c r="V110" s="23">
        <f>'1_MODEL INPUTS'!$E$36*(1-'1_MODEL INPUTS'!$E$38+'1_MODEL INPUTS'!$E$39)</f>
        <v>3018.7999999999997</v>
      </c>
      <c r="W110" s="9">
        <f t="shared" si="4"/>
        <v>-181836.1292789907</v>
      </c>
      <c r="X110" s="9">
        <f t="shared" si="5"/>
        <v>-502303.69619010703</v>
      </c>
    </row>
    <row r="111" spans="2:24" x14ac:dyDescent="0.45">
      <c r="B111" s="11">
        <v>105</v>
      </c>
      <c r="C111" s="90">
        <f>VLOOKUP(B111,'4_INFECTION MODEL (calc)'!G:H,2,FALSE)</f>
        <v>44010</v>
      </c>
      <c r="D111" s="58">
        <f>VLOOKUP(B111,'4_INFECTION MODEL (calc)'!C:E,3,FALSE)</f>
        <v>347678.41513463529</v>
      </c>
      <c r="E111" s="58">
        <f>D111*'1_MODEL INPUTS'!$E$18</f>
        <v>94416.814699107519</v>
      </c>
      <c r="F111" s="59">
        <f>E111*'1_MODEL INPUTS'!$E$19</f>
        <v>68263.357027454738</v>
      </c>
      <c r="G111" s="59">
        <f>F111*'1_MODEL INPUTS'!$E$20</f>
        <v>68263.357027454738</v>
      </c>
      <c r="H111" s="11">
        <f>B111+'1_MODEL INPUTS'!$E$25-1</f>
        <v>118</v>
      </c>
      <c r="I111" s="59">
        <f>F111*'1_MODEL INPUTS'!$E$21</f>
        <v>0</v>
      </c>
      <c r="J111" s="11">
        <f>B111+'1_MODEL INPUTS'!$E$25-1</f>
        <v>118</v>
      </c>
      <c r="K111" s="58">
        <f>E111*'1_MODEL INPUTS'!$E$22</f>
        <v>26153.457671652784</v>
      </c>
      <c r="L111" s="58">
        <f>K111*'1_MODEL INPUTS'!$E$23</f>
        <v>13338.263412542919</v>
      </c>
      <c r="M111" s="58">
        <f>B111+'1_MODEL INPUTS'!$E$28</f>
        <v>106</v>
      </c>
      <c r="N111" s="58">
        <f>M111+'1_MODEL INPUTS'!$E$29</f>
        <v>121</v>
      </c>
      <c r="O111" s="58">
        <f>N111+'1_MODEL INPUTS'!$E$30-1</f>
        <v>134</v>
      </c>
      <c r="P111" s="58">
        <f>K111*'1_MODEL INPUTS'!$E$24</f>
        <v>12815.194259109865</v>
      </c>
      <c r="Q111" s="11">
        <f>B111+'1_MODEL INPUTS'!$E$32</f>
        <v>106</v>
      </c>
      <c r="R111" s="11">
        <f>Q111+'1_MODEL INPUTS'!$E$33-1</f>
        <v>139</v>
      </c>
      <c r="S111" s="93">
        <f t="shared" si="3"/>
        <v>202850.17980273548</v>
      </c>
      <c r="T111" s="7">
        <f>SUMIFS(G:G,H:H,"&gt;="&amp;B111,'5_ADMISSIONS MODEL (calc)'!B:B,"&lt;="&amp;B111)+SUMIFS('5_ADMISSIONS MODEL (calc)'!I:I,'5_ADMISSIONS MODEL (calc)'!J:J,"&gt;="&amp;B111,'5_ADMISSIONS MODEL (calc)'!B:B,"&lt;="&amp;B111)+SUMIFS('5_ADMISSIONS MODEL (calc)'!L:L,'5_ADMISSIONS MODEL (calc)'!M:M,"&gt;"&amp;B111,'5_ADMISSIONS MODEL (calc)'!B:B,"&lt;="&amp;B111)+SUMIFS('5_ADMISSIONS MODEL (calc)'!L:L,'5_ADMISSIONS MODEL (calc)'!N:N,"&lt;="&amp;B111,'5_ADMISSIONS MODEL (calc)'!O:O,"&gt;="&amp;B111)+SUMIFS('5_ADMISSIONS MODEL (calc)'!P:P,'5_ADMISSIONS MODEL (calc)'!Q:Q,"&gt;"&amp;B111,'5_ADMISSIONS MODEL (calc)'!B:B,"&lt;="&amp;B111)</f>
        <v>563124.69048971857</v>
      </c>
      <c r="U111" s="7">
        <f>'1_MODEL INPUTS'!$E$35*(1-'1_MODEL INPUTS'!$E$37)</f>
        <v>192.39999999999995</v>
      </c>
      <c r="V111" s="23">
        <f>'1_MODEL INPUTS'!$E$36*(1-'1_MODEL INPUTS'!$E$38+'1_MODEL INPUTS'!$E$39)</f>
        <v>3018.7999999999997</v>
      </c>
      <c r="W111" s="9">
        <f t="shared" si="4"/>
        <v>-202657.77980273549</v>
      </c>
      <c r="X111" s="9">
        <f t="shared" si="5"/>
        <v>-560105.89048971853</v>
      </c>
    </row>
    <row r="112" spans="2:24" x14ac:dyDescent="0.45">
      <c r="B112" s="11">
        <v>106</v>
      </c>
      <c r="C112" s="90">
        <f>VLOOKUP(B112,'4_INFECTION MODEL (calc)'!G:H,2,FALSE)</f>
        <v>44011</v>
      </c>
      <c r="D112" s="58">
        <f>VLOOKUP(B112,'4_INFECTION MODEL (calc)'!C:E,3,FALSE)</f>
        <v>387448.21651278902</v>
      </c>
      <c r="E112" s="58">
        <f>D112*'1_MODEL INPUTS'!$E$18</f>
        <v>105216.8465788185</v>
      </c>
      <c r="F112" s="59">
        <f>E112*'1_MODEL INPUTS'!$E$19</f>
        <v>76071.780076485767</v>
      </c>
      <c r="G112" s="59">
        <f>F112*'1_MODEL INPUTS'!$E$20</f>
        <v>76071.780076485767</v>
      </c>
      <c r="H112" s="11">
        <f>B112+'1_MODEL INPUTS'!$E$25-1</f>
        <v>119</v>
      </c>
      <c r="I112" s="59">
        <f>F112*'1_MODEL INPUTS'!$E$21</f>
        <v>0</v>
      </c>
      <c r="J112" s="11">
        <f>B112+'1_MODEL INPUTS'!$E$25-1</f>
        <v>119</v>
      </c>
      <c r="K112" s="58">
        <f>E112*'1_MODEL INPUTS'!$E$22</f>
        <v>29145.066502332727</v>
      </c>
      <c r="L112" s="58">
        <f>K112*'1_MODEL INPUTS'!$E$23</f>
        <v>14863.983916189691</v>
      </c>
      <c r="M112" s="58">
        <f>B112+'1_MODEL INPUTS'!$E$28</f>
        <v>107</v>
      </c>
      <c r="N112" s="58">
        <f>M112+'1_MODEL INPUTS'!$E$29</f>
        <v>122</v>
      </c>
      <c r="O112" s="58">
        <f>N112+'1_MODEL INPUTS'!$E$30-1</f>
        <v>135</v>
      </c>
      <c r="P112" s="58">
        <f>K112*'1_MODEL INPUTS'!$E$24</f>
        <v>14281.082586143037</v>
      </c>
      <c r="Q112" s="11">
        <f>B112+'1_MODEL INPUTS'!$E$32</f>
        <v>107</v>
      </c>
      <c r="R112" s="11">
        <f>Q112+'1_MODEL INPUTS'!$E$33-1</f>
        <v>140</v>
      </c>
      <c r="S112" s="93">
        <f t="shared" si="3"/>
        <v>226053.55110536146</v>
      </c>
      <c r="T112" s="7">
        <f>SUMIFS(G:G,H:H,"&gt;="&amp;B112,'5_ADMISSIONS MODEL (calc)'!B:B,"&lt;="&amp;B112)+SUMIFS('5_ADMISSIONS MODEL (calc)'!I:I,'5_ADMISSIONS MODEL (calc)'!J:J,"&gt;="&amp;B112,'5_ADMISSIONS MODEL (calc)'!B:B,"&lt;="&amp;B112)+SUMIFS('5_ADMISSIONS MODEL (calc)'!L:L,'5_ADMISSIONS MODEL (calc)'!M:M,"&gt;"&amp;B112,'5_ADMISSIONS MODEL (calc)'!B:B,"&lt;="&amp;B112)+SUMIFS('5_ADMISSIONS MODEL (calc)'!L:L,'5_ADMISSIONS MODEL (calc)'!N:N,"&lt;="&amp;B112,'5_ADMISSIONS MODEL (calc)'!O:O,"&gt;="&amp;B112)+SUMIFS('5_ADMISSIONS MODEL (calc)'!P:P,'5_ADMISSIONS MODEL (calc)'!Q:Q,"&gt;"&amp;B112,'5_ADMISSIONS MODEL (calc)'!B:B,"&lt;="&amp;B112)</f>
        <v>627538.68951015733</v>
      </c>
      <c r="U112" s="7">
        <f>'1_MODEL INPUTS'!$E$35*(1-'1_MODEL INPUTS'!$E$37)</f>
        <v>192.39999999999995</v>
      </c>
      <c r="V112" s="23">
        <f>'1_MODEL INPUTS'!$E$36*(1-'1_MODEL INPUTS'!$E$38+'1_MODEL INPUTS'!$E$39)</f>
        <v>3018.7999999999997</v>
      </c>
      <c r="W112" s="9">
        <f t="shared" si="4"/>
        <v>-225861.15110536147</v>
      </c>
      <c r="X112" s="9">
        <f t="shared" si="5"/>
        <v>-624519.88951015729</v>
      </c>
    </row>
    <row r="113" spans="2:24" x14ac:dyDescent="0.45">
      <c r="B113" s="11">
        <v>107</v>
      </c>
      <c r="C113" s="90">
        <f>VLOOKUP(B113,'4_INFECTION MODEL (calc)'!G:H,2,FALSE)</f>
        <v>44012</v>
      </c>
      <c r="D113" s="58">
        <f>VLOOKUP(B113,'4_INFECTION MODEL (calc)'!C:E,3,FALSE)</f>
        <v>431767.15592427505</v>
      </c>
      <c r="E113" s="58">
        <f>D113*'1_MODEL INPUTS'!$E$18</f>
        <v>117252.25892518133</v>
      </c>
      <c r="F113" s="59">
        <f>E113*'1_MODEL INPUTS'!$E$19</f>
        <v>84773.383202906101</v>
      </c>
      <c r="G113" s="59">
        <f>F113*'1_MODEL INPUTS'!$E$20</f>
        <v>84773.383202906101</v>
      </c>
      <c r="H113" s="11">
        <f>B113+'1_MODEL INPUTS'!$E$25-1</f>
        <v>120</v>
      </c>
      <c r="I113" s="59">
        <f>F113*'1_MODEL INPUTS'!$E$21</f>
        <v>0</v>
      </c>
      <c r="J113" s="11">
        <f>B113+'1_MODEL INPUTS'!$E$25-1</f>
        <v>120</v>
      </c>
      <c r="K113" s="58">
        <f>E113*'1_MODEL INPUTS'!$E$22</f>
        <v>32478.875722275232</v>
      </c>
      <c r="L113" s="58">
        <f>K113*'1_MODEL INPUTS'!$E$23</f>
        <v>16564.226618360368</v>
      </c>
      <c r="M113" s="58">
        <f>B113+'1_MODEL INPUTS'!$E$28</f>
        <v>108</v>
      </c>
      <c r="N113" s="58">
        <f>M113+'1_MODEL INPUTS'!$E$29</f>
        <v>123</v>
      </c>
      <c r="O113" s="58">
        <f>N113+'1_MODEL INPUTS'!$E$30-1</f>
        <v>136</v>
      </c>
      <c r="P113" s="58">
        <f>K113*'1_MODEL INPUTS'!$E$24</f>
        <v>15914.649103914864</v>
      </c>
      <c r="Q113" s="11">
        <f>B113+'1_MODEL INPUTS'!$E$32</f>
        <v>108</v>
      </c>
      <c r="R113" s="11">
        <f>Q113+'1_MODEL INPUTS'!$E$33-1</f>
        <v>141</v>
      </c>
      <c r="S113" s="93">
        <f t="shared" si="3"/>
        <v>251911.08046853784</v>
      </c>
      <c r="T113" s="7">
        <f>SUMIFS(G:G,H:H,"&gt;="&amp;B113,'5_ADMISSIONS MODEL (calc)'!B:B,"&lt;="&amp;B113)+SUMIFS('5_ADMISSIONS MODEL (calc)'!I:I,'5_ADMISSIONS MODEL (calc)'!J:J,"&gt;="&amp;B113,'5_ADMISSIONS MODEL (calc)'!B:B,"&lt;="&amp;B113)+SUMIFS('5_ADMISSIONS MODEL (calc)'!L:L,'5_ADMISSIONS MODEL (calc)'!M:M,"&gt;"&amp;B113,'5_ADMISSIONS MODEL (calc)'!B:B,"&lt;="&amp;B113)+SUMIFS('5_ADMISSIONS MODEL (calc)'!L:L,'5_ADMISSIONS MODEL (calc)'!N:N,"&lt;="&amp;B113,'5_ADMISSIONS MODEL (calc)'!O:O,"&gt;="&amp;B113)+SUMIFS('5_ADMISSIONS MODEL (calc)'!P:P,'5_ADMISSIONS MODEL (calc)'!Q:Q,"&gt;"&amp;B113,'5_ADMISSIONS MODEL (calc)'!B:B,"&lt;="&amp;B113)</f>
        <v>699320.79605611949</v>
      </c>
      <c r="U113" s="7">
        <f>'1_MODEL INPUTS'!$E$35*(1-'1_MODEL INPUTS'!$E$37)</f>
        <v>192.39999999999995</v>
      </c>
      <c r="V113" s="23">
        <f>'1_MODEL INPUTS'!$E$36*(1-'1_MODEL INPUTS'!$E$38+'1_MODEL INPUTS'!$E$39)</f>
        <v>3018.7999999999997</v>
      </c>
      <c r="W113" s="9">
        <f t="shared" si="4"/>
        <v>-251718.68046853784</v>
      </c>
      <c r="X113" s="9">
        <f t="shared" si="5"/>
        <v>-696301.99605611945</v>
      </c>
    </row>
    <row r="114" spans="2:24" x14ac:dyDescent="0.45">
      <c r="B114" s="11">
        <v>108</v>
      </c>
      <c r="C114" s="90">
        <f>VLOOKUP(B114,'4_INFECTION MODEL (calc)'!G:H,2,FALSE)</f>
        <v>44013</v>
      </c>
      <c r="D114" s="58">
        <f>VLOOKUP(B114,'4_INFECTION MODEL (calc)'!C:E,3,FALSE)</f>
        <v>481155.59445034619</v>
      </c>
      <c r="E114" s="58">
        <f>D114*'1_MODEL INPUTS'!$E$18</f>
        <v>130664.36288564312</v>
      </c>
      <c r="F114" s="59">
        <f>E114*'1_MODEL INPUTS'!$E$19</f>
        <v>94470.334366319978</v>
      </c>
      <c r="G114" s="59">
        <f>F114*'1_MODEL INPUTS'!$E$20</f>
        <v>94470.334366319978</v>
      </c>
      <c r="H114" s="11">
        <f>B114+'1_MODEL INPUTS'!$E$25-1</f>
        <v>121</v>
      </c>
      <c r="I114" s="59">
        <f>F114*'1_MODEL INPUTS'!$E$21</f>
        <v>0</v>
      </c>
      <c r="J114" s="11">
        <f>B114+'1_MODEL INPUTS'!$E$25-1</f>
        <v>121</v>
      </c>
      <c r="K114" s="58">
        <f>E114*'1_MODEL INPUTS'!$E$22</f>
        <v>36194.028519323147</v>
      </c>
      <c r="L114" s="58">
        <f>K114*'1_MODEL INPUTS'!$E$23</f>
        <v>18458.954544854805</v>
      </c>
      <c r="M114" s="58">
        <f>B114+'1_MODEL INPUTS'!$E$28</f>
        <v>109</v>
      </c>
      <c r="N114" s="58">
        <f>M114+'1_MODEL INPUTS'!$E$29</f>
        <v>124</v>
      </c>
      <c r="O114" s="58">
        <f>N114+'1_MODEL INPUTS'!$E$30-1</f>
        <v>137</v>
      </c>
      <c r="P114" s="58">
        <f>K114*'1_MODEL INPUTS'!$E$24</f>
        <v>17735.073974468341</v>
      </c>
      <c r="Q114" s="11">
        <f>B114+'1_MODEL INPUTS'!$E$32</f>
        <v>109</v>
      </c>
      <c r="R114" s="11">
        <f>Q114+'1_MODEL INPUTS'!$E$33-1</f>
        <v>142</v>
      </c>
      <c r="S114" s="93">
        <f t="shared" si="3"/>
        <v>280726.36838714557</v>
      </c>
      <c r="T114" s="7">
        <f>SUMIFS(G:G,H:H,"&gt;="&amp;B114,'5_ADMISSIONS MODEL (calc)'!B:B,"&lt;="&amp;B114)+SUMIFS('5_ADMISSIONS MODEL (calc)'!I:I,'5_ADMISSIONS MODEL (calc)'!J:J,"&gt;="&amp;B114,'5_ADMISSIONS MODEL (calc)'!B:B,"&lt;="&amp;B114)+SUMIFS('5_ADMISSIONS MODEL (calc)'!L:L,'5_ADMISSIONS MODEL (calc)'!M:M,"&gt;"&amp;B114,'5_ADMISSIONS MODEL (calc)'!B:B,"&lt;="&amp;B114)+SUMIFS('5_ADMISSIONS MODEL (calc)'!L:L,'5_ADMISSIONS MODEL (calc)'!N:N,"&lt;="&amp;B114,'5_ADMISSIONS MODEL (calc)'!O:O,"&gt;="&amp;B114)+SUMIFS('5_ADMISSIONS MODEL (calc)'!P:P,'5_ADMISSIONS MODEL (calc)'!Q:Q,"&gt;"&amp;B114,'5_ADMISSIONS MODEL (calc)'!B:B,"&lt;="&amp;B114)</f>
        <v>779313.8239465456</v>
      </c>
      <c r="U114" s="7">
        <f>'1_MODEL INPUTS'!$E$35*(1-'1_MODEL INPUTS'!$E$37)</f>
        <v>192.39999999999995</v>
      </c>
      <c r="V114" s="23">
        <f>'1_MODEL INPUTS'!$E$36*(1-'1_MODEL INPUTS'!$E$38+'1_MODEL INPUTS'!$E$39)</f>
        <v>3018.7999999999997</v>
      </c>
      <c r="W114" s="9">
        <f t="shared" si="4"/>
        <v>-280533.96838714555</v>
      </c>
      <c r="X114" s="9">
        <f t="shared" si="5"/>
        <v>-776295.02394654555</v>
      </c>
    </row>
    <row r="115" spans="2:24" x14ac:dyDescent="0.45">
      <c r="B115" s="11">
        <v>109</v>
      </c>
      <c r="C115" s="90">
        <f>VLOOKUP(B115,'4_INFECTION MODEL (calc)'!G:H,2,FALSE)</f>
        <v>44014</v>
      </c>
      <c r="D115" s="58">
        <f>VLOOKUP(B115,'4_INFECTION MODEL (calc)'!C:E,3,FALSE)</f>
        <v>536193.4155813111</v>
      </c>
      <c r="E115" s="58">
        <f>D115*'1_MODEL INPUTS'!$E$18</f>
        <v>145610.63372949933</v>
      </c>
      <c r="F115" s="59">
        <f>E115*'1_MODEL INPUTS'!$E$19</f>
        <v>105276.48818642802</v>
      </c>
      <c r="G115" s="59">
        <f>F115*'1_MODEL INPUTS'!$E$20</f>
        <v>105276.48818642802</v>
      </c>
      <c r="H115" s="11">
        <f>B115+'1_MODEL INPUTS'!$E$25-1</f>
        <v>122</v>
      </c>
      <c r="I115" s="59">
        <f>F115*'1_MODEL INPUTS'!$E$21</f>
        <v>0</v>
      </c>
      <c r="J115" s="11">
        <f>B115+'1_MODEL INPUTS'!$E$25-1</f>
        <v>122</v>
      </c>
      <c r="K115" s="58">
        <f>E115*'1_MODEL INPUTS'!$E$22</f>
        <v>40334.145543071318</v>
      </c>
      <c r="L115" s="58">
        <f>K115*'1_MODEL INPUTS'!$E$23</f>
        <v>20570.414226966372</v>
      </c>
      <c r="M115" s="58">
        <f>B115+'1_MODEL INPUTS'!$E$28</f>
        <v>110</v>
      </c>
      <c r="N115" s="58">
        <f>M115+'1_MODEL INPUTS'!$E$29</f>
        <v>125</v>
      </c>
      <c r="O115" s="58">
        <f>N115+'1_MODEL INPUTS'!$E$30-1</f>
        <v>138</v>
      </c>
      <c r="P115" s="58">
        <f>K115*'1_MODEL INPUTS'!$E$24</f>
        <v>19763.731316104946</v>
      </c>
      <c r="Q115" s="11">
        <f>B115+'1_MODEL INPUTS'!$E$32</f>
        <v>110</v>
      </c>
      <c r="R115" s="11">
        <f>Q115+'1_MODEL INPUTS'!$E$33-1</f>
        <v>143</v>
      </c>
      <c r="S115" s="93">
        <f t="shared" si="3"/>
        <v>312837.74322772573</v>
      </c>
      <c r="T115" s="7">
        <f>SUMIFS(G:G,H:H,"&gt;="&amp;B115,'5_ADMISSIONS MODEL (calc)'!B:B,"&lt;="&amp;B115)+SUMIFS('5_ADMISSIONS MODEL (calc)'!I:I,'5_ADMISSIONS MODEL (calc)'!J:J,"&gt;="&amp;B115,'5_ADMISSIONS MODEL (calc)'!B:B,"&lt;="&amp;B115)+SUMIFS('5_ADMISSIONS MODEL (calc)'!L:L,'5_ADMISSIONS MODEL (calc)'!M:M,"&gt;"&amp;B115,'5_ADMISSIONS MODEL (calc)'!B:B,"&lt;="&amp;B115)+SUMIFS('5_ADMISSIONS MODEL (calc)'!L:L,'5_ADMISSIONS MODEL (calc)'!N:N,"&lt;="&amp;B115,'5_ADMISSIONS MODEL (calc)'!O:O,"&gt;="&amp;B115)+SUMIFS('5_ADMISSIONS MODEL (calc)'!P:P,'5_ADMISSIONS MODEL (calc)'!Q:Q,"&gt;"&amp;B115,'5_ADMISSIONS MODEL (calc)'!B:B,"&lt;="&amp;B115)</f>
        <v>868456.99372773955</v>
      </c>
      <c r="U115" s="7">
        <f>'1_MODEL INPUTS'!$E$35*(1-'1_MODEL INPUTS'!$E$37)</f>
        <v>192.39999999999995</v>
      </c>
      <c r="V115" s="23">
        <f>'1_MODEL INPUTS'!$E$36*(1-'1_MODEL INPUTS'!$E$38+'1_MODEL INPUTS'!$E$39)</f>
        <v>3018.7999999999997</v>
      </c>
      <c r="W115" s="9">
        <f t="shared" si="4"/>
        <v>-312645.34322772571</v>
      </c>
      <c r="X115" s="9">
        <f t="shared" si="5"/>
        <v>-865438.1937277395</v>
      </c>
    </row>
    <row r="116" spans="2:24" x14ac:dyDescent="0.45">
      <c r="B116" s="11">
        <v>110</v>
      </c>
      <c r="C116" s="90">
        <f>VLOOKUP(B116,'4_INFECTION MODEL (calc)'!G:H,2,FALSE)</f>
        <v>44015</v>
      </c>
      <c r="D116" s="58">
        <f>VLOOKUP(B116,'4_INFECTION MODEL (calc)'!C:E,3,FALSE)</f>
        <v>597526.83379102312</v>
      </c>
      <c r="E116" s="58">
        <f>D116*'1_MODEL INPUTS'!$E$18</f>
        <v>162266.5598091404</v>
      </c>
      <c r="F116" s="59">
        <f>E116*'1_MODEL INPUTS'!$E$19</f>
        <v>117318.7227420085</v>
      </c>
      <c r="G116" s="59">
        <f>F116*'1_MODEL INPUTS'!$E$20</f>
        <v>117318.7227420085</v>
      </c>
      <c r="H116" s="11">
        <f>B116+'1_MODEL INPUTS'!$E$25-1</f>
        <v>123</v>
      </c>
      <c r="I116" s="59">
        <f>F116*'1_MODEL INPUTS'!$E$21</f>
        <v>0</v>
      </c>
      <c r="J116" s="11">
        <f>B116+'1_MODEL INPUTS'!$E$25-1</f>
        <v>123</v>
      </c>
      <c r="K116" s="58">
        <f>E116*'1_MODEL INPUTS'!$E$22</f>
        <v>44947.837067131892</v>
      </c>
      <c r="L116" s="58">
        <f>K116*'1_MODEL INPUTS'!$E$23</f>
        <v>22923.396904237266</v>
      </c>
      <c r="M116" s="58">
        <f>B116+'1_MODEL INPUTS'!$E$28</f>
        <v>111</v>
      </c>
      <c r="N116" s="58">
        <f>M116+'1_MODEL INPUTS'!$E$29</f>
        <v>126</v>
      </c>
      <c r="O116" s="58">
        <f>N116+'1_MODEL INPUTS'!$E$30-1</f>
        <v>139</v>
      </c>
      <c r="P116" s="58">
        <f>K116*'1_MODEL INPUTS'!$E$24</f>
        <v>22024.440162894625</v>
      </c>
      <c r="Q116" s="11">
        <f>B116+'1_MODEL INPUTS'!$E$32</f>
        <v>111</v>
      </c>
      <c r="R116" s="11">
        <f>Q116+'1_MODEL INPUTS'!$E$33-1</f>
        <v>144</v>
      </c>
      <c r="S116" s="93">
        <f t="shared" si="3"/>
        <v>348622.23363659543</v>
      </c>
      <c r="T116" s="7">
        <f>SUMIFS(G:G,H:H,"&gt;="&amp;B116,'5_ADMISSIONS MODEL (calc)'!B:B,"&lt;="&amp;B116)+SUMIFS('5_ADMISSIONS MODEL (calc)'!I:I,'5_ADMISSIONS MODEL (calc)'!J:J,"&gt;="&amp;B116,'5_ADMISSIONS MODEL (calc)'!B:B,"&lt;="&amp;B116)+SUMIFS('5_ADMISSIONS MODEL (calc)'!L:L,'5_ADMISSIONS MODEL (calc)'!M:M,"&gt;"&amp;B116,'5_ADMISSIONS MODEL (calc)'!B:B,"&lt;="&amp;B116)+SUMIFS('5_ADMISSIONS MODEL (calc)'!L:L,'5_ADMISSIONS MODEL (calc)'!N:N,"&lt;="&amp;B116,'5_ADMISSIONS MODEL (calc)'!O:O,"&gt;="&amp;B116)+SUMIFS('5_ADMISSIONS MODEL (calc)'!P:P,'5_ADMISSIONS MODEL (calc)'!Q:Q,"&gt;"&amp;B116,'5_ADMISSIONS MODEL (calc)'!B:B,"&lt;="&amp;B116)</f>
        <v>967796.96032487706</v>
      </c>
      <c r="U116" s="7">
        <f>'1_MODEL INPUTS'!$E$35*(1-'1_MODEL INPUTS'!$E$37)</f>
        <v>192.39999999999995</v>
      </c>
      <c r="V116" s="23">
        <f>'1_MODEL INPUTS'!$E$36*(1-'1_MODEL INPUTS'!$E$38+'1_MODEL INPUTS'!$E$39)</f>
        <v>3018.7999999999997</v>
      </c>
      <c r="W116" s="9">
        <f t="shared" si="4"/>
        <v>-348429.8336365954</v>
      </c>
      <c r="X116" s="9">
        <f t="shared" si="5"/>
        <v>-964778.16032487701</v>
      </c>
    </row>
    <row r="117" spans="2:24" x14ac:dyDescent="0.45">
      <c r="B117" s="11">
        <v>111</v>
      </c>
      <c r="C117" s="90">
        <f>VLOOKUP(B117,'4_INFECTION MODEL (calc)'!G:H,2,FALSE)</f>
        <v>44016</v>
      </c>
      <c r="D117" s="58">
        <f>VLOOKUP(B117,'4_INFECTION MODEL (calc)'!C:E,3,FALSE)</f>
        <v>665875.98192201462</v>
      </c>
      <c r="E117" s="58">
        <f>D117*'1_MODEL INPUTS'!$E$18</f>
        <v>180827.7030179493</v>
      </c>
      <c r="F117" s="59">
        <f>E117*'1_MODEL INPUTS'!$E$19</f>
        <v>130738.42928197734</v>
      </c>
      <c r="G117" s="59">
        <f>F117*'1_MODEL INPUTS'!$E$20</f>
        <v>130738.42928197734</v>
      </c>
      <c r="H117" s="11">
        <f>B117+'1_MODEL INPUTS'!$E$25-1</f>
        <v>124</v>
      </c>
      <c r="I117" s="59">
        <f>F117*'1_MODEL INPUTS'!$E$21</f>
        <v>0</v>
      </c>
      <c r="J117" s="11">
        <f>B117+'1_MODEL INPUTS'!$E$25-1</f>
        <v>124</v>
      </c>
      <c r="K117" s="58">
        <f>E117*'1_MODEL INPUTS'!$E$22</f>
        <v>50089.273735971961</v>
      </c>
      <c r="L117" s="58">
        <f>K117*'1_MODEL INPUTS'!$E$23</f>
        <v>25545.529605345702</v>
      </c>
      <c r="M117" s="58">
        <f>B117+'1_MODEL INPUTS'!$E$28</f>
        <v>112</v>
      </c>
      <c r="N117" s="58">
        <f>M117+'1_MODEL INPUTS'!$E$29</f>
        <v>127</v>
      </c>
      <c r="O117" s="58">
        <f>N117+'1_MODEL INPUTS'!$E$30-1</f>
        <v>140</v>
      </c>
      <c r="P117" s="58">
        <f>K117*'1_MODEL INPUTS'!$E$24</f>
        <v>24543.744130626259</v>
      </c>
      <c r="Q117" s="11">
        <f>B117+'1_MODEL INPUTS'!$E$32</f>
        <v>112</v>
      </c>
      <c r="R117" s="11">
        <f>Q117+'1_MODEL INPUTS'!$E$33-1</f>
        <v>145</v>
      </c>
      <c r="S117" s="93">
        <f t="shared" si="3"/>
        <v>388499.99533878983</v>
      </c>
      <c r="T117" s="7">
        <f>SUMIFS(G:G,H:H,"&gt;="&amp;B117,'5_ADMISSIONS MODEL (calc)'!B:B,"&lt;="&amp;B117)+SUMIFS('5_ADMISSIONS MODEL (calc)'!I:I,'5_ADMISSIONS MODEL (calc)'!J:J,"&gt;="&amp;B117,'5_ADMISSIONS MODEL (calc)'!B:B,"&lt;="&amp;B117)+SUMIFS('5_ADMISSIONS MODEL (calc)'!L:L,'5_ADMISSIONS MODEL (calc)'!M:M,"&gt;"&amp;B117,'5_ADMISSIONS MODEL (calc)'!B:B,"&lt;="&amp;B117)+SUMIFS('5_ADMISSIONS MODEL (calc)'!L:L,'5_ADMISSIONS MODEL (calc)'!N:N,"&lt;="&amp;B117,'5_ADMISSIONS MODEL (calc)'!O:O,"&gt;="&amp;B117)+SUMIFS('5_ADMISSIONS MODEL (calc)'!P:P,'5_ADMISSIONS MODEL (calc)'!Q:Q,"&gt;"&amp;B117,'5_ADMISSIONS MODEL (calc)'!B:B,"&lt;="&amp;B117)</f>
        <v>1078500.102110646</v>
      </c>
      <c r="U117" s="7">
        <f>'1_MODEL INPUTS'!$E$35*(1-'1_MODEL INPUTS'!$E$37)</f>
        <v>192.39999999999995</v>
      </c>
      <c r="V117" s="23">
        <f>'1_MODEL INPUTS'!$E$36*(1-'1_MODEL INPUTS'!$E$38+'1_MODEL INPUTS'!$E$39)</f>
        <v>3018.7999999999997</v>
      </c>
      <c r="W117" s="9">
        <f t="shared" si="4"/>
        <v>-388307.5953387898</v>
      </c>
      <c r="X117" s="9">
        <f t="shared" si="5"/>
        <v>-1075481.3021106459</v>
      </c>
    </row>
    <row r="118" spans="2:24" x14ac:dyDescent="0.45">
      <c r="B118" s="11">
        <v>112</v>
      </c>
      <c r="C118" s="90">
        <f>VLOOKUP(B118,'4_INFECTION MODEL (calc)'!G:H,2,FALSE)</f>
        <v>44017</v>
      </c>
      <c r="D118" s="58">
        <f>VLOOKUP(B118,'4_INFECTION MODEL (calc)'!C:E,3,FALSE)</f>
        <v>742043.36646691523</v>
      </c>
      <c r="E118" s="58">
        <f>D118*'1_MODEL INPUTS'!$E$18</f>
        <v>201511.99493726995</v>
      </c>
      <c r="F118" s="59">
        <f>E118*'1_MODEL INPUTS'!$E$19</f>
        <v>145693.17233964617</v>
      </c>
      <c r="G118" s="59">
        <f>F118*'1_MODEL INPUTS'!$E$20</f>
        <v>145693.17233964617</v>
      </c>
      <c r="H118" s="11">
        <f>B118+'1_MODEL INPUTS'!$E$25-1</f>
        <v>125</v>
      </c>
      <c r="I118" s="59">
        <f>F118*'1_MODEL INPUTS'!$E$21</f>
        <v>0</v>
      </c>
      <c r="J118" s="11">
        <f>B118+'1_MODEL INPUTS'!$E$25-1</f>
        <v>125</v>
      </c>
      <c r="K118" s="58">
        <f>E118*'1_MODEL INPUTS'!$E$22</f>
        <v>55818.822597623781</v>
      </c>
      <c r="L118" s="58">
        <f>K118*'1_MODEL INPUTS'!$E$23</f>
        <v>28467.599524788129</v>
      </c>
      <c r="M118" s="58">
        <f>B118+'1_MODEL INPUTS'!$E$28</f>
        <v>113</v>
      </c>
      <c r="N118" s="58">
        <f>M118+'1_MODEL INPUTS'!$E$29</f>
        <v>128</v>
      </c>
      <c r="O118" s="58">
        <f>N118+'1_MODEL INPUTS'!$E$30-1</f>
        <v>141</v>
      </c>
      <c r="P118" s="58">
        <f>K118*'1_MODEL INPUTS'!$E$24</f>
        <v>27351.223072835652</v>
      </c>
      <c r="Q118" s="11">
        <f>B118+'1_MODEL INPUTS'!$E$32</f>
        <v>113</v>
      </c>
      <c r="R118" s="11">
        <f>Q118+'1_MODEL INPUTS'!$E$33-1</f>
        <v>146</v>
      </c>
      <c r="S118" s="93">
        <f t="shared" si="3"/>
        <v>432939.24430411332</v>
      </c>
      <c r="T118" s="7">
        <f>SUMIFS(G:G,H:H,"&gt;="&amp;B118,'5_ADMISSIONS MODEL (calc)'!B:B,"&lt;="&amp;B118)+SUMIFS('5_ADMISSIONS MODEL (calc)'!I:I,'5_ADMISSIONS MODEL (calc)'!J:J,"&gt;="&amp;B118,'5_ADMISSIONS MODEL (calc)'!B:B,"&lt;="&amp;B118)+SUMIFS('5_ADMISSIONS MODEL (calc)'!L:L,'5_ADMISSIONS MODEL (calc)'!M:M,"&gt;"&amp;B118,'5_ADMISSIONS MODEL (calc)'!B:B,"&lt;="&amp;B118)+SUMIFS('5_ADMISSIONS MODEL (calc)'!L:L,'5_ADMISSIONS MODEL (calc)'!N:N,"&lt;="&amp;B118,'5_ADMISSIONS MODEL (calc)'!O:O,"&gt;="&amp;B118)+SUMIFS('5_ADMISSIONS MODEL (calc)'!P:P,'5_ADMISSIONS MODEL (calc)'!Q:Q,"&gt;"&amp;B118,'5_ADMISSIONS MODEL (calc)'!B:B,"&lt;="&amp;B118)</f>
        <v>1201866.2156804199</v>
      </c>
      <c r="U118" s="7">
        <f>'1_MODEL INPUTS'!$E$35*(1-'1_MODEL INPUTS'!$E$37)</f>
        <v>192.39999999999995</v>
      </c>
      <c r="V118" s="23">
        <f>'1_MODEL INPUTS'!$E$36*(1-'1_MODEL INPUTS'!$E$38+'1_MODEL INPUTS'!$E$39)</f>
        <v>3018.7999999999997</v>
      </c>
      <c r="W118" s="9">
        <f t="shared" si="4"/>
        <v>-432746.8443041133</v>
      </c>
      <c r="X118" s="9">
        <f t="shared" si="5"/>
        <v>-1198847.4156804199</v>
      </c>
    </row>
    <row r="119" spans="2:24" x14ac:dyDescent="0.45">
      <c r="B119" s="11">
        <v>113</v>
      </c>
      <c r="C119" s="90">
        <f>VLOOKUP(B119,'4_INFECTION MODEL (calc)'!G:H,2,FALSE)</f>
        <v>44018</v>
      </c>
      <c r="D119" s="58">
        <f>VLOOKUP(B119,'4_INFECTION MODEL (calc)'!C:E,3,FALSE)</f>
        <v>826923.29002195597</v>
      </c>
      <c r="E119" s="58">
        <f>D119*'1_MODEL INPUTS'!$E$18</f>
        <v>224562.29563214429</v>
      </c>
      <c r="F119" s="59">
        <f>E119*'1_MODEL INPUTS'!$E$19</f>
        <v>162358.5397420403</v>
      </c>
      <c r="G119" s="59">
        <f>F119*'1_MODEL INPUTS'!$E$20</f>
        <v>162358.5397420403</v>
      </c>
      <c r="H119" s="11">
        <f>B119+'1_MODEL INPUTS'!$E$25-1</f>
        <v>126</v>
      </c>
      <c r="I119" s="59">
        <f>F119*'1_MODEL INPUTS'!$E$21</f>
        <v>0</v>
      </c>
      <c r="J119" s="11">
        <f>B119+'1_MODEL INPUTS'!$E$25-1</f>
        <v>126</v>
      </c>
      <c r="K119" s="58">
        <f>E119*'1_MODEL INPUTS'!$E$22</f>
        <v>62203.755890103974</v>
      </c>
      <c r="L119" s="58">
        <f>K119*'1_MODEL INPUTS'!$E$23</f>
        <v>31723.915503953027</v>
      </c>
      <c r="M119" s="58">
        <f>B119+'1_MODEL INPUTS'!$E$28</f>
        <v>114</v>
      </c>
      <c r="N119" s="58">
        <f>M119+'1_MODEL INPUTS'!$E$29</f>
        <v>129</v>
      </c>
      <c r="O119" s="58">
        <f>N119+'1_MODEL INPUTS'!$E$30-1</f>
        <v>142</v>
      </c>
      <c r="P119" s="58">
        <f>K119*'1_MODEL INPUTS'!$E$24</f>
        <v>30479.840386150947</v>
      </c>
      <c r="Q119" s="11">
        <f>B119+'1_MODEL INPUTS'!$E$32</f>
        <v>114</v>
      </c>
      <c r="R119" s="11">
        <f>Q119+'1_MODEL INPUTS'!$E$33-1</f>
        <v>147</v>
      </c>
      <c r="S119" s="93">
        <f t="shared" si="3"/>
        <v>482461.75420198811</v>
      </c>
      <c r="T119" s="7">
        <f>SUMIFS(G:G,H:H,"&gt;="&amp;B119,'5_ADMISSIONS MODEL (calc)'!B:B,"&lt;="&amp;B119)+SUMIFS('5_ADMISSIONS MODEL (calc)'!I:I,'5_ADMISSIONS MODEL (calc)'!J:J,"&gt;="&amp;B119,'5_ADMISSIONS MODEL (calc)'!B:B,"&lt;="&amp;B119)+SUMIFS('5_ADMISSIONS MODEL (calc)'!L:L,'5_ADMISSIONS MODEL (calc)'!M:M,"&gt;"&amp;B119,'5_ADMISSIONS MODEL (calc)'!B:B,"&lt;="&amp;B119)+SUMIFS('5_ADMISSIONS MODEL (calc)'!L:L,'5_ADMISSIONS MODEL (calc)'!N:N,"&lt;="&amp;B119,'5_ADMISSIONS MODEL (calc)'!O:O,"&gt;="&amp;B119)+SUMIFS('5_ADMISSIONS MODEL (calc)'!P:P,'5_ADMISSIONS MODEL (calc)'!Q:Q,"&gt;"&amp;B119,'5_ADMISSIONS MODEL (calc)'!B:B,"&lt;="&amp;B119)</f>
        <v>1339343.7771281553</v>
      </c>
      <c r="U119" s="7">
        <f>'1_MODEL INPUTS'!$E$35*(1-'1_MODEL INPUTS'!$E$37)</f>
        <v>192.39999999999995</v>
      </c>
      <c r="V119" s="23">
        <f>'1_MODEL INPUTS'!$E$36*(1-'1_MODEL INPUTS'!$E$38+'1_MODEL INPUTS'!$E$39)</f>
        <v>3018.7999999999997</v>
      </c>
      <c r="W119" s="9">
        <f t="shared" si="4"/>
        <v>-482269.35420198808</v>
      </c>
      <c r="X119" s="9">
        <f t="shared" si="5"/>
        <v>-1336324.9771281553</v>
      </c>
    </row>
    <row r="120" spans="2:24" x14ac:dyDescent="0.45">
      <c r="B120" s="11">
        <v>114</v>
      </c>
      <c r="C120" s="90">
        <f>VLOOKUP(B120,'4_INFECTION MODEL (calc)'!G:H,2,FALSE)</f>
        <v>44019</v>
      </c>
      <c r="D120" s="58">
        <f>VLOOKUP(B120,'4_INFECTION MODEL (calc)'!C:E,3,FALSE)</f>
        <v>921512.35154424701</v>
      </c>
      <c r="E120" s="58">
        <f>D120*'1_MODEL INPUTS'!$E$18</f>
        <v>250249.24513936136</v>
      </c>
      <c r="F120" s="59">
        <f>E120*'1_MODEL INPUTS'!$E$19</f>
        <v>180930.20423575825</v>
      </c>
      <c r="G120" s="59">
        <f>F120*'1_MODEL INPUTS'!$E$20</f>
        <v>180930.20423575825</v>
      </c>
      <c r="H120" s="11">
        <f>B120+'1_MODEL INPUTS'!$E$25-1</f>
        <v>127</v>
      </c>
      <c r="I120" s="59">
        <f>F120*'1_MODEL INPUTS'!$E$21</f>
        <v>0</v>
      </c>
      <c r="J120" s="11">
        <f>B120+'1_MODEL INPUTS'!$E$25-1</f>
        <v>127</v>
      </c>
      <c r="K120" s="58">
        <f>E120*'1_MODEL INPUTS'!$E$22</f>
        <v>69319.040903603105</v>
      </c>
      <c r="L120" s="58">
        <f>K120*'1_MODEL INPUTS'!$E$23</f>
        <v>35352.710860837586</v>
      </c>
      <c r="M120" s="58">
        <f>B120+'1_MODEL INPUTS'!$E$28</f>
        <v>115</v>
      </c>
      <c r="N120" s="58">
        <f>M120+'1_MODEL INPUTS'!$E$29</f>
        <v>130</v>
      </c>
      <c r="O120" s="58">
        <f>N120+'1_MODEL INPUTS'!$E$30-1</f>
        <v>143</v>
      </c>
      <c r="P120" s="58">
        <f>K120*'1_MODEL INPUTS'!$E$24</f>
        <v>33966.330042765519</v>
      </c>
      <c r="Q120" s="11">
        <f>B120+'1_MODEL INPUTS'!$E$32</f>
        <v>115</v>
      </c>
      <c r="R120" s="11">
        <f>Q120+'1_MODEL INPUTS'!$E$33-1</f>
        <v>148</v>
      </c>
      <c r="S120" s="93">
        <f t="shared" si="3"/>
        <v>537648.98269225354</v>
      </c>
      <c r="T120" s="7">
        <f>SUMIFS(G:G,H:H,"&gt;="&amp;B120,'5_ADMISSIONS MODEL (calc)'!B:B,"&lt;="&amp;B120)+SUMIFS('5_ADMISSIONS MODEL (calc)'!I:I,'5_ADMISSIONS MODEL (calc)'!J:J,"&gt;="&amp;B120,'5_ADMISSIONS MODEL (calc)'!B:B,"&lt;="&amp;B120)+SUMIFS('5_ADMISSIONS MODEL (calc)'!L:L,'5_ADMISSIONS MODEL (calc)'!M:M,"&gt;"&amp;B120,'5_ADMISSIONS MODEL (calc)'!B:B,"&lt;="&amp;B120)+SUMIFS('5_ADMISSIONS MODEL (calc)'!L:L,'5_ADMISSIONS MODEL (calc)'!N:N,"&lt;="&amp;B120,'5_ADMISSIONS MODEL (calc)'!O:O,"&gt;="&amp;B120)+SUMIFS('5_ADMISSIONS MODEL (calc)'!P:P,'5_ADMISSIONS MODEL (calc)'!Q:Q,"&gt;"&amp;B120,'5_ADMISSIONS MODEL (calc)'!B:B,"&lt;="&amp;B120)</f>
        <v>1492546.949009924</v>
      </c>
      <c r="U120" s="7">
        <f>'1_MODEL INPUTS'!$E$35*(1-'1_MODEL INPUTS'!$E$37)</f>
        <v>192.39999999999995</v>
      </c>
      <c r="V120" s="23">
        <f>'1_MODEL INPUTS'!$E$36*(1-'1_MODEL INPUTS'!$E$38+'1_MODEL INPUTS'!$E$39)</f>
        <v>3018.7999999999997</v>
      </c>
      <c r="W120" s="9">
        <f t="shared" si="4"/>
        <v>-537456.58269225352</v>
      </c>
      <c r="X120" s="9">
        <f t="shared" si="5"/>
        <v>-1489528.1490099239</v>
      </c>
    </row>
    <row r="121" spans="2:24" x14ac:dyDescent="0.45">
      <c r="B121" s="11">
        <v>115</v>
      </c>
      <c r="C121" s="90">
        <f>VLOOKUP(B121,'4_INFECTION MODEL (calc)'!G:H,2,FALSE)</f>
        <v>44020</v>
      </c>
      <c r="D121" s="58">
        <f>VLOOKUP(B121,'4_INFECTION MODEL (calc)'!C:E,3,FALSE)</f>
        <v>1026921.1476992741</v>
      </c>
      <c r="E121" s="58">
        <f>D121*'1_MODEL INPUTS'!$E$18</f>
        <v>278874.44112793379</v>
      </c>
      <c r="F121" s="59">
        <f>E121*'1_MODEL INPUTS'!$E$19</f>
        <v>201626.22093549612</v>
      </c>
      <c r="G121" s="59">
        <f>F121*'1_MODEL INPUTS'!$E$20</f>
        <v>201626.22093549612</v>
      </c>
      <c r="H121" s="11">
        <f>B121+'1_MODEL INPUTS'!$E$25-1</f>
        <v>128</v>
      </c>
      <c r="I121" s="59">
        <f>F121*'1_MODEL INPUTS'!$E$21</f>
        <v>0</v>
      </c>
      <c r="J121" s="11">
        <f>B121+'1_MODEL INPUTS'!$E$25-1</f>
        <v>128</v>
      </c>
      <c r="K121" s="58">
        <f>E121*'1_MODEL INPUTS'!$E$22</f>
        <v>77248.220192437671</v>
      </c>
      <c r="L121" s="58">
        <f>K121*'1_MODEL INPUTS'!$E$23</f>
        <v>39396.592298143216</v>
      </c>
      <c r="M121" s="58">
        <f>B121+'1_MODEL INPUTS'!$E$28</f>
        <v>116</v>
      </c>
      <c r="N121" s="58">
        <f>M121+'1_MODEL INPUTS'!$E$29</f>
        <v>131</v>
      </c>
      <c r="O121" s="58">
        <f>N121+'1_MODEL INPUTS'!$E$30-1</f>
        <v>144</v>
      </c>
      <c r="P121" s="58">
        <f>K121*'1_MODEL INPUTS'!$E$24</f>
        <v>37851.627894294455</v>
      </c>
      <c r="Q121" s="11">
        <f>B121+'1_MODEL INPUTS'!$E$32</f>
        <v>116</v>
      </c>
      <c r="R121" s="11">
        <f>Q121+'1_MODEL INPUTS'!$E$33-1</f>
        <v>149</v>
      </c>
      <c r="S121" s="93">
        <f t="shared" si="3"/>
        <v>599148.89848241583</v>
      </c>
      <c r="T121" s="7">
        <f>SUMIFS(G:G,H:H,"&gt;="&amp;B121,'5_ADMISSIONS MODEL (calc)'!B:B,"&lt;="&amp;B121)+SUMIFS('5_ADMISSIONS MODEL (calc)'!I:I,'5_ADMISSIONS MODEL (calc)'!J:J,"&gt;="&amp;B121,'5_ADMISSIONS MODEL (calc)'!B:B,"&lt;="&amp;B121)+SUMIFS('5_ADMISSIONS MODEL (calc)'!L:L,'5_ADMISSIONS MODEL (calc)'!M:M,"&gt;"&amp;B121,'5_ADMISSIONS MODEL (calc)'!B:B,"&lt;="&amp;B121)+SUMIFS('5_ADMISSIONS MODEL (calc)'!L:L,'5_ADMISSIONS MODEL (calc)'!N:N,"&lt;="&amp;B121,'5_ADMISSIONS MODEL (calc)'!O:O,"&gt;="&amp;B121)+SUMIFS('5_ADMISSIONS MODEL (calc)'!P:P,'5_ADMISSIONS MODEL (calc)'!Q:Q,"&gt;"&amp;B121,'5_ADMISSIONS MODEL (calc)'!B:B,"&lt;="&amp;B121)</f>
        <v>1663274.5326786072</v>
      </c>
      <c r="U121" s="7">
        <f>'1_MODEL INPUTS'!$E$35*(1-'1_MODEL INPUTS'!$E$37)</f>
        <v>192.39999999999995</v>
      </c>
      <c r="V121" s="23">
        <f>'1_MODEL INPUTS'!$E$36*(1-'1_MODEL INPUTS'!$E$38+'1_MODEL INPUTS'!$E$39)</f>
        <v>3018.7999999999997</v>
      </c>
      <c r="W121" s="9">
        <f t="shared" si="4"/>
        <v>-598956.4984824158</v>
      </c>
      <c r="X121" s="9">
        <f t="shared" si="5"/>
        <v>-1660255.7326786071</v>
      </c>
    </row>
    <row r="122" spans="2:24" x14ac:dyDescent="0.45">
      <c r="B122" s="11">
        <v>116</v>
      </c>
      <c r="C122" s="90">
        <f>VLOOKUP(B122,'4_INFECTION MODEL (calc)'!G:H,2,FALSE)</f>
        <v>44021</v>
      </c>
      <c r="D122" s="58">
        <f>VLOOKUP(B122,'4_INFECTION MODEL (calc)'!C:E,3,FALSE)</f>
        <v>1144387.3126874268</v>
      </c>
      <c r="E122" s="58">
        <f>D122*'1_MODEL INPUTS'!$E$18</f>
        <v>310773.98004180746</v>
      </c>
      <c r="F122" s="59">
        <f>E122*'1_MODEL INPUTS'!$E$19</f>
        <v>224689.58757022678</v>
      </c>
      <c r="G122" s="59">
        <f>F122*'1_MODEL INPUTS'!$E$20</f>
        <v>224689.58757022678</v>
      </c>
      <c r="H122" s="11">
        <f>B122+'1_MODEL INPUTS'!$E$25-1</f>
        <v>129</v>
      </c>
      <c r="I122" s="59">
        <f>F122*'1_MODEL INPUTS'!$E$21</f>
        <v>0</v>
      </c>
      <c r="J122" s="11">
        <f>B122+'1_MODEL INPUTS'!$E$25-1</f>
        <v>129</v>
      </c>
      <c r="K122" s="58">
        <f>E122*'1_MODEL INPUTS'!$E$22</f>
        <v>86084.392471580679</v>
      </c>
      <c r="L122" s="58">
        <f>K122*'1_MODEL INPUTS'!$E$23</f>
        <v>43903.040160506149</v>
      </c>
      <c r="M122" s="58">
        <f>B122+'1_MODEL INPUTS'!$E$28</f>
        <v>117</v>
      </c>
      <c r="N122" s="58">
        <f>M122+'1_MODEL INPUTS'!$E$29</f>
        <v>132</v>
      </c>
      <c r="O122" s="58">
        <f>N122+'1_MODEL INPUTS'!$E$30-1</f>
        <v>145</v>
      </c>
      <c r="P122" s="58">
        <f>K122*'1_MODEL INPUTS'!$E$24</f>
        <v>42181.35231107453</v>
      </c>
      <c r="Q122" s="11">
        <f>B122+'1_MODEL INPUTS'!$E$32</f>
        <v>117</v>
      </c>
      <c r="R122" s="11">
        <f>Q122+'1_MODEL INPUTS'!$E$33-1</f>
        <v>150</v>
      </c>
      <c r="S122" s="93">
        <f t="shared" si="3"/>
        <v>667683.58930973639</v>
      </c>
      <c r="T122" s="7">
        <f>SUMIFS(G:G,H:H,"&gt;="&amp;B122,'5_ADMISSIONS MODEL (calc)'!B:B,"&lt;="&amp;B122)+SUMIFS('5_ADMISSIONS MODEL (calc)'!I:I,'5_ADMISSIONS MODEL (calc)'!J:J,"&gt;="&amp;B122,'5_ADMISSIONS MODEL (calc)'!B:B,"&lt;="&amp;B122)+SUMIFS('5_ADMISSIONS MODEL (calc)'!L:L,'5_ADMISSIONS MODEL (calc)'!M:M,"&gt;"&amp;B122,'5_ADMISSIONS MODEL (calc)'!B:B,"&lt;="&amp;B122)+SUMIFS('5_ADMISSIONS MODEL (calc)'!L:L,'5_ADMISSIONS MODEL (calc)'!N:N,"&lt;="&amp;B122,'5_ADMISSIONS MODEL (calc)'!O:O,"&gt;="&amp;B122)+SUMIFS('5_ADMISSIONS MODEL (calc)'!P:P,'5_ADMISSIONS MODEL (calc)'!Q:Q,"&gt;"&amp;B122,'5_ADMISSIONS MODEL (calc)'!B:B,"&lt;="&amp;B122)</f>
        <v>1853531.0885144174</v>
      </c>
      <c r="U122" s="7">
        <f>'1_MODEL INPUTS'!$E$35*(1-'1_MODEL INPUTS'!$E$37)</f>
        <v>192.39999999999995</v>
      </c>
      <c r="V122" s="23">
        <f>'1_MODEL INPUTS'!$E$36*(1-'1_MODEL INPUTS'!$E$38+'1_MODEL INPUTS'!$E$39)</f>
        <v>3018.7999999999997</v>
      </c>
      <c r="W122" s="9">
        <f t="shared" si="4"/>
        <v>-667491.18930973636</v>
      </c>
      <c r="X122" s="9">
        <f t="shared" si="5"/>
        <v>-1850512.2885144174</v>
      </c>
    </row>
    <row r="123" spans="2:24" x14ac:dyDescent="0.45">
      <c r="B123" s="11">
        <v>117</v>
      </c>
      <c r="C123" s="90">
        <f>VLOOKUP(B123,'4_INFECTION MODEL (calc)'!G:H,2,FALSE)</f>
        <v>44022</v>
      </c>
      <c r="D123" s="58">
        <f>VLOOKUP(B123,'4_INFECTION MODEL (calc)'!C:E,3,FALSE)</f>
        <v>1275290.0496538095</v>
      </c>
      <c r="E123" s="58">
        <f>D123*'1_MODEL INPUTS'!$E$18</f>
        <v>346322.40330235095</v>
      </c>
      <c r="F123" s="59">
        <f>E123*'1_MODEL INPUTS'!$E$19</f>
        <v>250391.09758759974</v>
      </c>
      <c r="G123" s="59">
        <f>F123*'1_MODEL INPUTS'!$E$20</f>
        <v>250391.09758759974</v>
      </c>
      <c r="H123" s="11">
        <f>B123+'1_MODEL INPUTS'!$E$25-1</f>
        <v>130</v>
      </c>
      <c r="I123" s="59">
        <f>F123*'1_MODEL INPUTS'!$E$21</f>
        <v>0</v>
      </c>
      <c r="J123" s="11">
        <f>B123+'1_MODEL INPUTS'!$E$25-1</f>
        <v>130</v>
      </c>
      <c r="K123" s="58">
        <f>E123*'1_MODEL INPUTS'!$E$22</f>
        <v>95931.30571475123</v>
      </c>
      <c r="L123" s="58">
        <f>K123*'1_MODEL INPUTS'!$E$23</f>
        <v>48924.965914523127</v>
      </c>
      <c r="M123" s="58">
        <f>B123+'1_MODEL INPUTS'!$E$28</f>
        <v>118</v>
      </c>
      <c r="N123" s="58">
        <f>M123+'1_MODEL INPUTS'!$E$29</f>
        <v>133</v>
      </c>
      <c r="O123" s="58">
        <f>N123+'1_MODEL INPUTS'!$E$30-1</f>
        <v>146</v>
      </c>
      <c r="P123" s="58">
        <f>K123*'1_MODEL INPUTS'!$E$24</f>
        <v>47006.339800228103</v>
      </c>
      <c r="Q123" s="11">
        <f>B123+'1_MODEL INPUTS'!$E$32</f>
        <v>118</v>
      </c>
      <c r="R123" s="11">
        <f>Q123+'1_MODEL INPUTS'!$E$33-1</f>
        <v>151</v>
      </c>
      <c r="S123" s="93">
        <f t="shared" si="3"/>
        <v>744057.74017561064</v>
      </c>
      <c r="T123" s="7">
        <f>SUMIFS(G:G,H:H,"&gt;="&amp;B123,'5_ADMISSIONS MODEL (calc)'!B:B,"&lt;="&amp;B123)+SUMIFS('5_ADMISSIONS MODEL (calc)'!I:I,'5_ADMISSIONS MODEL (calc)'!J:J,"&gt;="&amp;B123,'5_ADMISSIONS MODEL (calc)'!B:B,"&lt;="&amp;B123)+SUMIFS('5_ADMISSIONS MODEL (calc)'!L:L,'5_ADMISSIONS MODEL (calc)'!M:M,"&gt;"&amp;B123,'5_ADMISSIONS MODEL (calc)'!B:B,"&lt;="&amp;B123)+SUMIFS('5_ADMISSIONS MODEL (calc)'!L:L,'5_ADMISSIONS MODEL (calc)'!N:N,"&lt;="&amp;B123,'5_ADMISSIONS MODEL (calc)'!O:O,"&gt;="&amp;B123)+SUMIFS('5_ADMISSIONS MODEL (calc)'!P:P,'5_ADMISSIONS MODEL (calc)'!Q:Q,"&gt;"&amp;B123,'5_ADMISSIONS MODEL (calc)'!B:B,"&lt;="&amp;B123)</f>
        <v>2065550.4720298003</v>
      </c>
      <c r="U123" s="7">
        <f>'1_MODEL INPUTS'!$E$35*(1-'1_MODEL INPUTS'!$E$37)</f>
        <v>192.39999999999995</v>
      </c>
      <c r="V123" s="23">
        <f>'1_MODEL INPUTS'!$E$36*(1-'1_MODEL INPUTS'!$E$38+'1_MODEL INPUTS'!$E$39)</f>
        <v>3018.7999999999997</v>
      </c>
      <c r="W123" s="9">
        <f t="shared" si="4"/>
        <v>-743865.34017561062</v>
      </c>
      <c r="X123" s="9">
        <f t="shared" si="5"/>
        <v>-2062531.6720298002</v>
      </c>
    </row>
    <row r="124" spans="2:24" x14ac:dyDescent="0.45">
      <c r="B124" s="11">
        <v>118</v>
      </c>
      <c r="C124" s="90">
        <f>VLOOKUP(B124,'4_INFECTION MODEL (calc)'!G:H,2,FALSE)</f>
        <v>44023</v>
      </c>
      <c r="D124" s="58">
        <f>VLOOKUP(B124,'4_INFECTION MODEL (calc)'!C:E,3,FALSE)</f>
        <v>1421166.3242986668</v>
      </c>
      <c r="E124" s="58">
        <f>D124*'1_MODEL INPUTS'!$E$18</f>
        <v>385937.09490408888</v>
      </c>
      <c r="F124" s="59">
        <f>E124*'1_MODEL INPUTS'!$E$19</f>
        <v>279032.51961565623</v>
      </c>
      <c r="G124" s="59">
        <f>F124*'1_MODEL INPUTS'!$E$20</f>
        <v>279032.51961565623</v>
      </c>
      <c r="H124" s="11">
        <f>B124+'1_MODEL INPUTS'!$E$25-1</f>
        <v>131</v>
      </c>
      <c r="I124" s="59">
        <f>F124*'1_MODEL INPUTS'!$E$21</f>
        <v>0</v>
      </c>
      <c r="J124" s="11">
        <f>B124+'1_MODEL INPUTS'!$E$25-1</f>
        <v>131</v>
      </c>
      <c r="K124" s="58">
        <f>E124*'1_MODEL INPUTS'!$E$22</f>
        <v>106904.57528843264</v>
      </c>
      <c r="L124" s="58">
        <f>K124*'1_MODEL INPUTS'!$E$23</f>
        <v>54521.333397100643</v>
      </c>
      <c r="M124" s="58">
        <f>B124+'1_MODEL INPUTS'!$E$28</f>
        <v>119</v>
      </c>
      <c r="N124" s="58">
        <f>M124+'1_MODEL INPUTS'!$E$29</f>
        <v>134</v>
      </c>
      <c r="O124" s="58">
        <f>N124+'1_MODEL INPUTS'!$E$30-1</f>
        <v>147</v>
      </c>
      <c r="P124" s="58">
        <f>K124*'1_MODEL INPUTS'!$E$24</f>
        <v>52383.241891331993</v>
      </c>
      <c r="Q124" s="11">
        <f>B124+'1_MODEL INPUTS'!$E$32</f>
        <v>119</v>
      </c>
      <c r="R124" s="11">
        <f>Q124+'1_MODEL INPUTS'!$E$33-1</f>
        <v>152</v>
      </c>
      <c r="S124" s="93">
        <f t="shared" si="3"/>
        <v>829168.08137755957</v>
      </c>
      <c r="T124" s="7">
        <f>SUMIFS(G:G,H:H,"&gt;="&amp;B124,'5_ADMISSIONS MODEL (calc)'!B:B,"&lt;="&amp;B124)+SUMIFS('5_ADMISSIONS MODEL (calc)'!I:I,'5_ADMISSIONS MODEL (calc)'!J:J,"&gt;="&amp;B124,'5_ADMISSIONS MODEL (calc)'!B:B,"&lt;="&amp;B124)+SUMIFS('5_ADMISSIONS MODEL (calc)'!L:L,'5_ADMISSIONS MODEL (calc)'!M:M,"&gt;"&amp;B124,'5_ADMISSIONS MODEL (calc)'!B:B,"&lt;="&amp;B124)+SUMIFS('5_ADMISSIONS MODEL (calc)'!L:L,'5_ADMISSIONS MODEL (calc)'!N:N,"&lt;="&amp;B124,'5_ADMISSIONS MODEL (calc)'!O:O,"&gt;="&amp;B124)+SUMIFS('5_ADMISSIONS MODEL (calc)'!P:P,'5_ADMISSIONS MODEL (calc)'!Q:Q,"&gt;"&amp;B124,'5_ADMISSIONS MODEL (calc)'!B:B,"&lt;="&amp;B124)</f>
        <v>2301822.062192698</v>
      </c>
      <c r="U124" s="7">
        <f>'1_MODEL INPUTS'!$E$35*(1-'1_MODEL INPUTS'!$E$37)</f>
        <v>192.39999999999995</v>
      </c>
      <c r="V124" s="23">
        <f>'1_MODEL INPUTS'!$E$36*(1-'1_MODEL INPUTS'!$E$38+'1_MODEL INPUTS'!$E$39)</f>
        <v>3018.7999999999997</v>
      </c>
      <c r="W124" s="9">
        <f t="shared" si="4"/>
        <v>-828975.68137755955</v>
      </c>
      <c r="X124" s="9">
        <f t="shared" si="5"/>
        <v>-2298803.2621926982</v>
      </c>
    </row>
    <row r="125" spans="2:24" x14ac:dyDescent="0.45">
      <c r="B125" s="11">
        <v>119</v>
      </c>
      <c r="C125" s="90">
        <f>VLOOKUP(B125,'4_INFECTION MODEL (calc)'!G:H,2,FALSE)</f>
        <v>44024</v>
      </c>
      <c r="D125" s="58">
        <f>VLOOKUP(B125,'4_INFECTION MODEL (calc)'!C:E,3,FALSE)</f>
        <v>1583728.9108221661</v>
      </c>
      <c r="E125" s="58">
        <f>D125*'1_MODEL INPUTS'!$E$18</f>
        <v>430083.18203708867</v>
      </c>
      <c r="F125" s="59">
        <f>E125*'1_MODEL INPUTS'!$E$19</f>
        <v>310950.1406128151</v>
      </c>
      <c r="G125" s="59">
        <f>F125*'1_MODEL INPUTS'!$E$20</f>
        <v>310950.1406128151</v>
      </c>
      <c r="H125" s="11">
        <f>B125+'1_MODEL INPUTS'!$E$25-1</f>
        <v>132</v>
      </c>
      <c r="I125" s="59">
        <f>F125*'1_MODEL INPUTS'!$E$21</f>
        <v>0</v>
      </c>
      <c r="J125" s="11">
        <f>B125+'1_MODEL INPUTS'!$E$25-1</f>
        <v>132</v>
      </c>
      <c r="K125" s="58">
        <f>E125*'1_MODEL INPUTS'!$E$22</f>
        <v>119133.04142427357</v>
      </c>
      <c r="L125" s="58">
        <f>K125*'1_MODEL INPUTS'!$E$23</f>
        <v>60757.851126379523</v>
      </c>
      <c r="M125" s="58">
        <f>B125+'1_MODEL INPUTS'!$E$28</f>
        <v>120</v>
      </c>
      <c r="N125" s="58">
        <f>M125+'1_MODEL INPUTS'!$E$29</f>
        <v>135</v>
      </c>
      <c r="O125" s="58">
        <f>N125+'1_MODEL INPUTS'!$E$30-1</f>
        <v>148</v>
      </c>
      <c r="P125" s="58">
        <f>K125*'1_MODEL INPUTS'!$E$24</f>
        <v>58375.190297894049</v>
      </c>
      <c r="Q125" s="11">
        <f>B125+'1_MODEL INPUTS'!$E$32</f>
        <v>120</v>
      </c>
      <c r="R125" s="11">
        <f>Q125+'1_MODEL INPUTS'!$E$33-1</f>
        <v>153</v>
      </c>
      <c r="S125" s="93">
        <f t="shared" si="3"/>
        <v>924013.91727082478</v>
      </c>
      <c r="T125" s="7">
        <f>SUMIFS(G:G,H:H,"&gt;="&amp;B125,'5_ADMISSIONS MODEL (calc)'!B:B,"&lt;="&amp;B125)+SUMIFS('5_ADMISSIONS MODEL (calc)'!I:I,'5_ADMISSIONS MODEL (calc)'!J:J,"&gt;="&amp;B125,'5_ADMISSIONS MODEL (calc)'!B:B,"&lt;="&amp;B125)+SUMIFS('5_ADMISSIONS MODEL (calc)'!L:L,'5_ADMISSIONS MODEL (calc)'!M:M,"&gt;"&amp;B125,'5_ADMISSIONS MODEL (calc)'!B:B,"&lt;="&amp;B125)+SUMIFS('5_ADMISSIONS MODEL (calc)'!L:L,'5_ADMISSIONS MODEL (calc)'!N:N,"&lt;="&amp;B125,'5_ADMISSIONS MODEL (calc)'!O:O,"&gt;="&amp;B125)+SUMIFS('5_ADMISSIONS MODEL (calc)'!P:P,'5_ADMISSIONS MODEL (calc)'!Q:Q,"&gt;"&amp;B125,'5_ADMISSIONS MODEL (calc)'!B:B,"&lt;="&amp;B125)</f>
        <v>2565119.98992228</v>
      </c>
      <c r="U125" s="7">
        <f>'1_MODEL INPUTS'!$E$35*(1-'1_MODEL INPUTS'!$E$37)</f>
        <v>192.39999999999995</v>
      </c>
      <c r="V125" s="23">
        <f>'1_MODEL INPUTS'!$E$36*(1-'1_MODEL INPUTS'!$E$38+'1_MODEL INPUTS'!$E$39)</f>
        <v>3018.7999999999997</v>
      </c>
      <c r="W125" s="9">
        <f t="shared" si="4"/>
        <v>-923821.51727082476</v>
      </c>
      <c r="X125" s="9">
        <f t="shared" si="5"/>
        <v>-2562101.1899222801</v>
      </c>
    </row>
    <row r="126" spans="2:24" x14ac:dyDescent="0.45">
      <c r="B126" s="11">
        <v>120</v>
      </c>
      <c r="C126" s="90">
        <f>VLOOKUP(B126,'4_INFECTION MODEL (calc)'!G:H,2,FALSE)</f>
        <v>44025</v>
      </c>
      <c r="D126" s="58">
        <f>VLOOKUP(B126,'4_INFECTION MODEL (calc)'!C:E,3,FALSE)</f>
        <v>1764886.5020860527</v>
      </c>
      <c r="E126" s="58">
        <f>D126*'1_MODEL INPUTS'!$E$18</f>
        <v>479278.99627558701</v>
      </c>
      <c r="F126" s="59">
        <f>E126*'1_MODEL INPUTS'!$E$19</f>
        <v>346518.71430724941</v>
      </c>
      <c r="G126" s="59">
        <f>F126*'1_MODEL INPUTS'!$E$20</f>
        <v>346518.71430724941</v>
      </c>
      <c r="H126" s="11">
        <f>B126+'1_MODEL INPUTS'!$E$25-1</f>
        <v>133</v>
      </c>
      <c r="I126" s="59">
        <f>F126*'1_MODEL INPUTS'!$E$21</f>
        <v>0</v>
      </c>
      <c r="J126" s="11">
        <f>B126+'1_MODEL INPUTS'!$E$25-1</f>
        <v>133</v>
      </c>
      <c r="K126" s="58">
        <f>E126*'1_MODEL INPUTS'!$E$22</f>
        <v>132760.2819683376</v>
      </c>
      <c r="L126" s="58">
        <f>K126*'1_MODEL INPUTS'!$E$23</f>
        <v>67707.74380385218</v>
      </c>
      <c r="M126" s="58">
        <f>B126+'1_MODEL INPUTS'!$E$28</f>
        <v>121</v>
      </c>
      <c r="N126" s="58">
        <f>M126+'1_MODEL INPUTS'!$E$29</f>
        <v>136</v>
      </c>
      <c r="O126" s="58">
        <f>N126+'1_MODEL INPUTS'!$E$30-1</f>
        <v>149</v>
      </c>
      <c r="P126" s="58">
        <f>K126*'1_MODEL INPUTS'!$E$24</f>
        <v>65052.538164485421</v>
      </c>
      <c r="Q126" s="11">
        <f>B126+'1_MODEL INPUTS'!$E$32</f>
        <v>121</v>
      </c>
      <c r="R126" s="11">
        <f>Q126+'1_MODEL INPUTS'!$E$33-1</f>
        <v>154</v>
      </c>
      <c r="S126" s="93">
        <f t="shared" si="3"/>
        <v>1029708.8593807047</v>
      </c>
      <c r="T126" s="7">
        <f>SUMIFS(G:G,H:H,"&gt;="&amp;B126,'5_ADMISSIONS MODEL (calc)'!B:B,"&lt;="&amp;B126)+SUMIFS('5_ADMISSIONS MODEL (calc)'!I:I,'5_ADMISSIONS MODEL (calc)'!J:J,"&gt;="&amp;B126,'5_ADMISSIONS MODEL (calc)'!B:B,"&lt;="&amp;B126)+SUMIFS('5_ADMISSIONS MODEL (calc)'!L:L,'5_ADMISSIONS MODEL (calc)'!M:M,"&gt;"&amp;B126,'5_ADMISSIONS MODEL (calc)'!B:B,"&lt;="&amp;B126)+SUMIFS('5_ADMISSIONS MODEL (calc)'!L:L,'5_ADMISSIONS MODEL (calc)'!N:N,"&lt;="&amp;B126,'5_ADMISSIONS MODEL (calc)'!O:O,"&gt;="&amp;B126)+SUMIFS('5_ADMISSIONS MODEL (calc)'!P:P,'5_ADMISSIONS MODEL (calc)'!Q:Q,"&gt;"&amp;B126,'5_ADMISSIONS MODEL (calc)'!B:B,"&lt;="&amp;B126)</f>
        <v>2858535.709937098</v>
      </c>
      <c r="U126" s="7">
        <f>'1_MODEL INPUTS'!$E$35*(1-'1_MODEL INPUTS'!$E$37)</f>
        <v>192.39999999999995</v>
      </c>
      <c r="V126" s="23">
        <f>'1_MODEL INPUTS'!$E$36*(1-'1_MODEL INPUTS'!$E$38+'1_MODEL INPUTS'!$E$39)</f>
        <v>3018.7999999999997</v>
      </c>
      <c r="W126" s="9">
        <f t="shared" si="4"/>
        <v>-1029516.4593807047</v>
      </c>
      <c r="X126" s="9">
        <f t="shared" si="5"/>
        <v>-2855516.9099370982</v>
      </c>
    </row>
    <row r="127" spans="2:24" x14ac:dyDescent="0.45">
      <c r="B127" s="11">
        <v>121</v>
      </c>
      <c r="C127" s="90">
        <f>VLOOKUP(B127,'4_INFECTION MODEL (calc)'!G:H,2,FALSE)</f>
        <v>44026</v>
      </c>
      <c r="D127" s="58">
        <f>VLOOKUP(B127,'4_INFECTION MODEL (calc)'!C:E,3,FALSE)</f>
        <v>1966766.1201111376</v>
      </c>
      <c r="E127" s="58">
        <f>D127*'1_MODEL INPUTS'!$E$18</f>
        <v>534102.15945418098</v>
      </c>
      <c r="F127" s="59">
        <f>E127*'1_MODEL INPUTS'!$E$19</f>
        <v>386155.86128537281</v>
      </c>
      <c r="G127" s="59">
        <f>F127*'1_MODEL INPUTS'!$E$20</f>
        <v>386155.86128537281</v>
      </c>
      <c r="H127" s="11">
        <f>B127+'1_MODEL INPUTS'!$E$25-1</f>
        <v>134</v>
      </c>
      <c r="I127" s="59">
        <f>F127*'1_MODEL INPUTS'!$E$21</f>
        <v>0</v>
      </c>
      <c r="J127" s="11">
        <f>B127+'1_MODEL INPUTS'!$E$25-1</f>
        <v>134</v>
      </c>
      <c r="K127" s="58">
        <f>E127*'1_MODEL INPUTS'!$E$22</f>
        <v>147946.29816880813</v>
      </c>
      <c r="L127" s="58">
        <f>K127*'1_MODEL INPUTS'!$E$23</f>
        <v>75452.612066092144</v>
      </c>
      <c r="M127" s="58">
        <f>B127+'1_MODEL INPUTS'!$E$28</f>
        <v>122</v>
      </c>
      <c r="N127" s="58">
        <f>M127+'1_MODEL INPUTS'!$E$29</f>
        <v>137</v>
      </c>
      <c r="O127" s="58">
        <f>N127+'1_MODEL INPUTS'!$E$30-1</f>
        <v>150</v>
      </c>
      <c r="P127" s="58">
        <f>K127*'1_MODEL INPUTS'!$E$24</f>
        <v>72493.68610271599</v>
      </c>
      <c r="Q127" s="11">
        <f>B127+'1_MODEL INPUTS'!$E$32</f>
        <v>122</v>
      </c>
      <c r="R127" s="11">
        <f>Q127+'1_MODEL INPUTS'!$E$33-1</f>
        <v>155</v>
      </c>
      <c r="S127" s="93">
        <f t="shared" si="3"/>
        <v>1147493.9016273953</v>
      </c>
      <c r="T127" s="7">
        <f>SUMIFS(G:G,H:H,"&gt;="&amp;B127,'5_ADMISSIONS MODEL (calc)'!B:B,"&lt;="&amp;B127)+SUMIFS('5_ADMISSIONS MODEL (calc)'!I:I,'5_ADMISSIONS MODEL (calc)'!J:J,"&gt;="&amp;B127,'5_ADMISSIONS MODEL (calc)'!B:B,"&lt;="&amp;B127)+SUMIFS('5_ADMISSIONS MODEL (calc)'!L:L,'5_ADMISSIONS MODEL (calc)'!M:M,"&gt;"&amp;B127,'5_ADMISSIONS MODEL (calc)'!B:B,"&lt;="&amp;B127)+SUMIFS('5_ADMISSIONS MODEL (calc)'!L:L,'5_ADMISSIONS MODEL (calc)'!N:N,"&lt;="&amp;B127,'5_ADMISSIONS MODEL (calc)'!O:O,"&gt;="&amp;B127)+SUMIFS('5_ADMISSIONS MODEL (calc)'!P:P,'5_ADMISSIONS MODEL (calc)'!Q:Q,"&gt;"&amp;B127,'5_ADMISSIONS MODEL (calc)'!B:B,"&lt;="&amp;B127)</f>
        <v>3185514.2983908397</v>
      </c>
      <c r="U127" s="7">
        <f>'1_MODEL INPUTS'!$E$35*(1-'1_MODEL INPUTS'!$E$37)</f>
        <v>192.39999999999995</v>
      </c>
      <c r="V127" s="23">
        <f>'1_MODEL INPUTS'!$E$36*(1-'1_MODEL INPUTS'!$E$38+'1_MODEL INPUTS'!$E$39)</f>
        <v>3018.7999999999997</v>
      </c>
      <c r="W127" s="9">
        <f t="shared" si="4"/>
        <v>-1147301.5016273954</v>
      </c>
      <c r="X127" s="9">
        <f t="shared" si="5"/>
        <v>-3182495.4983908399</v>
      </c>
    </row>
    <row r="128" spans="2:24" x14ac:dyDescent="0.45">
      <c r="B128" s="11">
        <v>122</v>
      </c>
      <c r="C128" s="90">
        <f>VLOOKUP(B128,'4_INFECTION MODEL (calc)'!G:H,2,FALSE)</f>
        <v>44027</v>
      </c>
      <c r="D128" s="58">
        <f>VLOOKUP(B128,'4_INFECTION MODEL (calc)'!C:E,3,FALSE)</f>
        <v>2191738.0900386088</v>
      </c>
      <c r="E128" s="58">
        <f>D128*'1_MODEL INPUTS'!$E$18</f>
        <v>595196.36568757566</v>
      </c>
      <c r="F128" s="59">
        <f>E128*'1_MODEL INPUTS'!$E$19</f>
        <v>430326.9723921172</v>
      </c>
      <c r="G128" s="59">
        <f>F128*'1_MODEL INPUTS'!$E$20</f>
        <v>430326.9723921172</v>
      </c>
      <c r="H128" s="11">
        <f>B128+'1_MODEL INPUTS'!$E$25-1</f>
        <v>135</v>
      </c>
      <c r="I128" s="59">
        <f>F128*'1_MODEL INPUTS'!$E$21</f>
        <v>0</v>
      </c>
      <c r="J128" s="11">
        <f>B128+'1_MODEL INPUTS'!$E$25-1</f>
        <v>135</v>
      </c>
      <c r="K128" s="58">
        <f>E128*'1_MODEL INPUTS'!$E$22</f>
        <v>164869.39329545846</v>
      </c>
      <c r="L128" s="58">
        <f>K128*'1_MODEL INPUTS'!$E$23</f>
        <v>84083.390580683816</v>
      </c>
      <c r="M128" s="58">
        <f>B128+'1_MODEL INPUTS'!$E$28</f>
        <v>123</v>
      </c>
      <c r="N128" s="58">
        <f>M128+'1_MODEL INPUTS'!$E$29</f>
        <v>138</v>
      </c>
      <c r="O128" s="58">
        <f>N128+'1_MODEL INPUTS'!$E$30-1</f>
        <v>151</v>
      </c>
      <c r="P128" s="58">
        <f>K128*'1_MODEL INPUTS'!$E$24</f>
        <v>80786.002714774644</v>
      </c>
      <c r="Q128" s="11">
        <f>B128+'1_MODEL INPUTS'!$E$32</f>
        <v>123</v>
      </c>
      <c r="R128" s="11">
        <f>Q128+'1_MODEL INPUTS'!$E$33-1</f>
        <v>156</v>
      </c>
      <c r="S128" s="93">
        <f t="shared" si="3"/>
        <v>1278751.9911832046</v>
      </c>
      <c r="T128" s="7">
        <f>SUMIFS(G:G,H:H,"&gt;="&amp;B128,'5_ADMISSIONS MODEL (calc)'!B:B,"&lt;="&amp;B128)+SUMIFS('5_ADMISSIONS MODEL (calc)'!I:I,'5_ADMISSIONS MODEL (calc)'!J:J,"&gt;="&amp;B128,'5_ADMISSIONS MODEL (calc)'!B:B,"&lt;="&amp;B128)+SUMIFS('5_ADMISSIONS MODEL (calc)'!L:L,'5_ADMISSIONS MODEL (calc)'!M:M,"&gt;"&amp;B128,'5_ADMISSIONS MODEL (calc)'!B:B,"&lt;="&amp;B128)+SUMIFS('5_ADMISSIONS MODEL (calc)'!L:L,'5_ADMISSIONS MODEL (calc)'!N:N,"&lt;="&amp;B128,'5_ADMISSIONS MODEL (calc)'!O:O,"&gt;="&amp;B128)+SUMIFS('5_ADMISSIONS MODEL (calc)'!P:P,'5_ADMISSIONS MODEL (calc)'!Q:Q,"&gt;"&amp;B128,'5_ADMISSIONS MODEL (calc)'!B:B,"&lt;="&amp;B128)</f>
        <v>3549894.9024764067</v>
      </c>
      <c r="U128" s="7">
        <f>'1_MODEL INPUTS'!$E$35*(1-'1_MODEL INPUTS'!$E$37)</f>
        <v>192.39999999999995</v>
      </c>
      <c r="V128" s="23">
        <f>'1_MODEL INPUTS'!$E$36*(1-'1_MODEL INPUTS'!$E$38+'1_MODEL INPUTS'!$E$39)</f>
        <v>3018.7999999999997</v>
      </c>
      <c r="W128" s="9">
        <f t="shared" si="4"/>
        <v>-1278559.5911832047</v>
      </c>
      <c r="X128" s="9">
        <f t="shared" si="5"/>
        <v>-3546876.1024764068</v>
      </c>
    </row>
    <row r="129" spans="2:24" x14ac:dyDescent="0.45">
      <c r="B129" s="11">
        <v>123</v>
      </c>
      <c r="C129" s="90">
        <f>VLOOKUP(B129,'4_INFECTION MODEL (calc)'!G:H,2,FALSE)</f>
        <v>44028</v>
      </c>
      <c r="D129" s="58">
        <f>VLOOKUP(B129,'4_INFECTION MODEL (calc)'!C:E,3,FALSE)</f>
        <v>2442443.8707814701</v>
      </c>
      <c r="E129" s="58">
        <f>D129*'1_MODEL INPUTS'!$E$18</f>
        <v>663278.93916349171</v>
      </c>
      <c r="F129" s="59">
        <f>E129*'1_MODEL INPUTS'!$E$19</f>
        <v>479550.67301520449</v>
      </c>
      <c r="G129" s="59">
        <f>F129*'1_MODEL INPUTS'!$E$20</f>
        <v>479550.67301520449</v>
      </c>
      <c r="H129" s="11">
        <f>B129+'1_MODEL INPUTS'!$E$25-1</f>
        <v>136</v>
      </c>
      <c r="I129" s="59">
        <f>F129*'1_MODEL INPUTS'!$E$21</f>
        <v>0</v>
      </c>
      <c r="J129" s="11">
        <f>B129+'1_MODEL INPUTS'!$E$25-1</f>
        <v>136</v>
      </c>
      <c r="K129" s="58">
        <f>E129*'1_MODEL INPUTS'!$E$22</f>
        <v>183728.26614828722</v>
      </c>
      <c r="L129" s="58">
        <f>K129*'1_MODEL INPUTS'!$E$23</f>
        <v>93701.415735626491</v>
      </c>
      <c r="M129" s="58">
        <f>B129+'1_MODEL INPUTS'!$E$28</f>
        <v>124</v>
      </c>
      <c r="N129" s="58">
        <f>M129+'1_MODEL INPUTS'!$E$29</f>
        <v>139</v>
      </c>
      <c r="O129" s="58">
        <f>N129+'1_MODEL INPUTS'!$E$30-1</f>
        <v>152</v>
      </c>
      <c r="P129" s="58">
        <f>K129*'1_MODEL INPUTS'!$E$24</f>
        <v>90026.850412660729</v>
      </c>
      <c r="Q129" s="11">
        <f>B129+'1_MODEL INPUTS'!$E$32</f>
        <v>124</v>
      </c>
      <c r="R129" s="11">
        <f>Q129+'1_MODEL INPUTS'!$E$33-1</f>
        <v>157</v>
      </c>
      <c r="S129" s="93">
        <f t="shared" si="3"/>
        <v>1425024.2660426623</v>
      </c>
      <c r="T129" s="7">
        <f>SUMIFS(G:G,H:H,"&gt;="&amp;B129,'5_ADMISSIONS MODEL (calc)'!B:B,"&lt;="&amp;B129)+SUMIFS('5_ADMISSIONS MODEL (calc)'!I:I,'5_ADMISSIONS MODEL (calc)'!J:J,"&gt;="&amp;B129,'5_ADMISSIONS MODEL (calc)'!B:B,"&lt;="&amp;B129)+SUMIFS('5_ADMISSIONS MODEL (calc)'!L:L,'5_ADMISSIONS MODEL (calc)'!M:M,"&gt;"&amp;B129,'5_ADMISSIONS MODEL (calc)'!B:B,"&lt;="&amp;B129)+SUMIFS('5_ADMISSIONS MODEL (calc)'!L:L,'5_ADMISSIONS MODEL (calc)'!N:N,"&lt;="&amp;B129,'5_ADMISSIONS MODEL (calc)'!O:O,"&gt;="&amp;B129)+SUMIFS('5_ADMISSIONS MODEL (calc)'!P:P,'5_ADMISSIONS MODEL (calc)'!Q:Q,"&gt;"&amp;B129,'5_ADMISSIONS MODEL (calc)'!B:B,"&lt;="&amp;B129)</f>
        <v>3955955.8169284463</v>
      </c>
      <c r="U129" s="7">
        <f>'1_MODEL INPUTS'!$E$35*(1-'1_MODEL INPUTS'!$E$37)</f>
        <v>192.39999999999995</v>
      </c>
      <c r="V129" s="23">
        <f>'1_MODEL INPUTS'!$E$36*(1-'1_MODEL INPUTS'!$E$38+'1_MODEL INPUTS'!$E$39)</f>
        <v>3018.7999999999997</v>
      </c>
      <c r="W129" s="9">
        <f t="shared" si="4"/>
        <v>-1424831.8660426624</v>
      </c>
      <c r="X129" s="9">
        <f t="shared" si="5"/>
        <v>-3952937.0169284465</v>
      </c>
    </row>
    <row r="130" spans="2:24" x14ac:dyDescent="0.45">
      <c r="B130" s="11">
        <v>124</v>
      </c>
      <c r="C130" s="90">
        <f>VLOOKUP(B130,'4_INFECTION MODEL (calc)'!G:H,2,FALSE)</f>
        <v>44029</v>
      </c>
      <c r="D130" s="58">
        <f>VLOOKUP(B130,'4_INFECTION MODEL (calc)'!C:E,3,FALSE)</f>
        <v>2721827.0691334642</v>
      </c>
      <c r="E130" s="58">
        <f>D130*'1_MODEL INPUTS'!$E$18</f>
        <v>739149.25644686236</v>
      </c>
      <c r="F130" s="59">
        <f>E130*'1_MODEL INPUTS'!$E$19</f>
        <v>534404.91241108149</v>
      </c>
      <c r="G130" s="59">
        <f>F130*'1_MODEL INPUTS'!$E$20</f>
        <v>534404.91241108149</v>
      </c>
      <c r="H130" s="11">
        <f>B130+'1_MODEL INPUTS'!$E$25-1</f>
        <v>137</v>
      </c>
      <c r="I130" s="59">
        <f>F130*'1_MODEL INPUTS'!$E$21</f>
        <v>0</v>
      </c>
      <c r="J130" s="11">
        <f>B130+'1_MODEL INPUTS'!$E$25-1</f>
        <v>137</v>
      </c>
      <c r="K130" s="58">
        <f>E130*'1_MODEL INPUTS'!$E$22</f>
        <v>204744.3440357809</v>
      </c>
      <c r="L130" s="58">
        <f>K130*'1_MODEL INPUTS'!$E$23</f>
        <v>104419.61545824826</v>
      </c>
      <c r="M130" s="58">
        <f>B130+'1_MODEL INPUTS'!$E$28</f>
        <v>125</v>
      </c>
      <c r="N130" s="58">
        <f>M130+'1_MODEL INPUTS'!$E$29</f>
        <v>140</v>
      </c>
      <c r="O130" s="58">
        <f>N130+'1_MODEL INPUTS'!$E$30-1</f>
        <v>153</v>
      </c>
      <c r="P130" s="58">
        <f>K130*'1_MODEL INPUTS'!$E$24</f>
        <v>100324.72857753265</v>
      </c>
      <c r="Q130" s="11">
        <f>B130+'1_MODEL INPUTS'!$E$32</f>
        <v>125</v>
      </c>
      <c r="R130" s="11">
        <f>Q130+'1_MODEL INPUTS'!$E$33-1</f>
        <v>158</v>
      </c>
      <c r="S130" s="93">
        <f t="shared" si="3"/>
        <v>1588028.1499553854</v>
      </c>
      <c r="T130" s="7">
        <f>SUMIFS(G:G,H:H,"&gt;="&amp;B130,'5_ADMISSIONS MODEL (calc)'!B:B,"&lt;="&amp;B130)+SUMIFS('5_ADMISSIONS MODEL (calc)'!I:I,'5_ADMISSIONS MODEL (calc)'!J:J,"&gt;="&amp;B130,'5_ADMISSIONS MODEL (calc)'!B:B,"&lt;="&amp;B130)+SUMIFS('5_ADMISSIONS MODEL (calc)'!L:L,'5_ADMISSIONS MODEL (calc)'!M:M,"&gt;"&amp;B130,'5_ADMISSIONS MODEL (calc)'!B:B,"&lt;="&amp;B130)+SUMIFS('5_ADMISSIONS MODEL (calc)'!L:L,'5_ADMISSIONS MODEL (calc)'!N:N,"&lt;="&amp;B130,'5_ADMISSIONS MODEL (calc)'!O:O,"&gt;="&amp;B130)+SUMIFS('5_ADMISSIONS MODEL (calc)'!P:P,'5_ADMISSIONS MODEL (calc)'!Q:Q,"&gt;"&amp;B130,'5_ADMISSIONS MODEL (calc)'!B:B,"&lt;="&amp;B130)</f>
        <v>4408464.7166801635</v>
      </c>
      <c r="U130" s="7">
        <f>'1_MODEL INPUTS'!$E$35*(1-'1_MODEL INPUTS'!$E$37)</f>
        <v>192.39999999999995</v>
      </c>
      <c r="V130" s="23">
        <f>'1_MODEL INPUTS'!$E$36*(1-'1_MODEL INPUTS'!$E$38+'1_MODEL INPUTS'!$E$39)</f>
        <v>3018.7999999999997</v>
      </c>
      <c r="W130" s="9">
        <f t="shared" si="4"/>
        <v>-1587835.7499553855</v>
      </c>
      <c r="X130" s="9">
        <f t="shared" si="5"/>
        <v>-4405445.9166801637</v>
      </c>
    </row>
    <row r="131" spans="2:24" x14ac:dyDescent="0.45">
      <c r="B131" s="11">
        <v>125</v>
      </c>
      <c r="C131" s="90">
        <f>VLOOKUP(B131,'4_INFECTION MODEL (calc)'!G:H,2,FALSE)</f>
        <v>44030</v>
      </c>
      <c r="D131" s="58">
        <f>VLOOKUP(B131,'4_INFECTION MODEL (calc)'!C:E,3,FALSE)</f>
        <v>3033168.0014809668</v>
      </c>
      <c r="E131" s="58">
        <f>D131*'1_MODEL INPUTS'!$E$18</f>
        <v>823698.13218399498</v>
      </c>
      <c r="F131" s="59">
        <f>E131*'1_MODEL INPUTS'!$E$19</f>
        <v>595533.74956902838</v>
      </c>
      <c r="G131" s="59">
        <f>F131*'1_MODEL INPUTS'!$E$20</f>
        <v>595533.74956902838</v>
      </c>
      <c r="H131" s="11">
        <f>B131+'1_MODEL INPUTS'!$E$25-1</f>
        <v>138</v>
      </c>
      <c r="I131" s="59">
        <f>F131*'1_MODEL INPUTS'!$E$21</f>
        <v>0</v>
      </c>
      <c r="J131" s="11">
        <f>B131+'1_MODEL INPUTS'!$E$25-1</f>
        <v>138</v>
      </c>
      <c r="K131" s="58">
        <f>E131*'1_MODEL INPUTS'!$E$22</f>
        <v>228164.38261496663</v>
      </c>
      <c r="L131" s="58">
        <f>K131*'1_MODEL INPUTS'!$E$23</f>
        <v>116363.83513363298</v>
      </c>
      <c r="M131" s="58">
        <f>B131+'1_MODEL INPUTS'!$E$28</f>
        <v>126</v>
      </c>
      <c r="N131" s="58">
        <f>M131+'1_MODEL INPUTS'!$E$29</f>
        <v>141</v>
      </c>
      <c r="O131" s="58">
        <f>N131+'1_MODEL INPUTS'!$E$30-1</f>
        <v>154</v>
      </c>
      <c r="P131" s="58">
        <f>K131*'1_MODEL INPUTS'!$E$24</f>
        <v>111800.54748133365</v>
      </c>
      <c r="Q131" s="11">
        <f>B131+'1_MODEL INPUTS'!$E$32</f>
        <v>126</v>
      </c>
      <c r="R131" s="11">
        <f>Q131+'1_MODEL INPUTS'!$E$33-1</f>
        <v>159</v>
      </c>
      <c r="S131" s="93">
        <f t="shared" si="3"/>
        <v>1769677.5171793629</v>
      </c>
      <c r="T131" s="7">
        <f>SUMIFS(G:G,H:H,"&gt;="&amp;B131,'5_ADMISSIONS MODEL (calc)'!B:B,"&lt;="&amp;B131)+SUMIFS('5_ADMISSIONS MODEL (calc)'!I:I,'5_ADMISSIONS MODEL (calc)'!J:J,"&gt;="&amp;B131,'5_ADMISSIONS MODEL (calc)'!B:B,"&lt;="&amp;B131)+SUMIFS('5_ADMISSIONS MODEL (calc)'!L:L,'5_ADMISSIONS MODEL (calc)'!M:M,"&gt;"&amp;B131,'5_ADMISSIONS MODEL (calc)'!B:B,"&lt;="&amp;B131)+SUMIFS('5_ADMISSIONS MODEL (calc)'!L:L,'5_ADMISSIONS MODEL (calc)'!N:N,"&lt;="&amp;B131,'5_ADMISSIONS MODEL (calc)'!O:O,"&gt;="&amp;B131)+SUMIFS('5_ADMISSIONS MODEL (calc)'!P:P,'5_ADMISSIONS MODEL (calc)'!Q:Q,"&gt;"&amp;B131,'5_ADMISSIONS MODEL (calc)'!B:B,"&lt;="&amp;B131)</f>
        <v>4912734.6354701314</v>
      </c>
      <c r="U131" s="7">
        <f>'1_MODEL INPUTS'!$E$35*(1-'1_MODEL INPUTS'!$E$37)</f>
        <v>192.39999999999995</v>
      </c>
      <c r="V131" s="23">
        <f>'1_MODEL INPUTS'!$E$36*(1-'1_MODEL INPUTS'!$E$38+'1_MODEL INPUTS'!$E$39)</f>
        <v>3018.7999999999997</v>
      </c>
      <c r="W131" s="9">
        <f t="shared" si="4"/>
        <v>-1769485.117179363</v>
      </c>
      <c r="X131" s="9">
        <f t="shared" si="5"/>
        <v>-4909715.8354701316</v>
      </c>
    </row>
    <row r="132" spans="2:24" x14ac:dyDescent="0.45">
      <c r="B132" s="11">
        <v>126</v>
      </c>
      <c r="C132" s="90">
        <f>VLOOKUP(B132,'4_INFECTION MODEL (calc)'!G:H,2,FALSE)</f>
        <v>44031</v>
      </c>
      <c r="D132" s="58">
        <f>VLOOKUP(B132,'4_INFECTION MODEL (calc)'!C:E,3,FALSE)</f>
        <v>3380122.2089164704</v>
      </c>
      <c r="E132" s="58">
        <f>D132*'1_MODEL INPUTS'!$E$18</f>
        <v>917918.27840684378</v>
      </c>
      <c r="F132" s="59">
        <f>E132*'1_MODEL INPUTS'!$E$19</f>
        <v>663654.91528814798</v>
      </c>
      <c r="G132" s="59">
        <f>F132*'1_MODEL INPUTS'!$E$20</f>
        <v>663654.91528814798</v>
      </c>
      <c r="H132" s="11">
        <f>B132+'1_MODEL INPUTS'!$E$25-1</f>
        <v>139</v>
      </c>
      <c r="I132" s="59">
        <f>F132*'1_MODEL INPUTS'!$E$21</f>
        <v>0</v>
      </c>
      <c r="J132" s="11">
        <f>B132+'1_MODEL INPUTS'!$E$25-1</f>
        <v>139</v>
      </c>
      <c r="K132" s="58">
        <f>E132*'1_MODEL INPUTS'!$E$22</f>
        <v>254263.36311869574</v>
      </c>
      <c r="L132" s="58">
        <f>K132*'1_MODEL INPUTS'!$E$23</f>
        <v>129674.31519053482</v>
      </c>
      <c r="M132" s="58">
        <f>B132+'1_MODEL INPUTS'!$E$28</f>
        <v>127</v>
      </c>
      <c r="N132" s="58">
        <f>M132+'1_MODEL INPUTS'!$E$29</f>
        <v>142</v>
      </c>
      <c r="O132" s="58">
        <f>N132+'1_MODEL INPUTS'!$E$30-1</f>
        <v>155</v>
      </c>
      <c r="P132" s="58">
        <f>K132*'1_MODEL INPUTS'!$E$24</f>
        <v>124589.04792816092</v>
      </c>
      <c r="Q132" s="11">
        <f>B132+'1_MODEL INPUTS'!$E$32</f>
        <v>127</v>
      </c>
      <c r="R132" s="11">
        <f>Q132+'1_MODEL INPUTS'!$E$33-1</f>
        <v>160</v>
      </c>
      <c r="S132" s="93">
        <f t="shared" si="3"/>
        <v>1972105.1638146969</v>
      </c>
      <c r="T132" s="7">
        <f>SUMIFS(G:G,H:H,"&gt;="&amp;B132,'5_ADMISSIONS MODEL (calc)'!B:B,"&lt;="&amp;B132)+SUMIFS('5_ADMISSIONS MODEL (calc)'!I:I,'5_ADMISSIONS MODEL (calc)'!J:J,"&gt;="&amp;B132,'5_ADMISSIONS MODEL (calc)'!B:B,"&lt;="&amp;B132)+SUMIFS('5_ADMISSIONS MODEL (calc)'!L:L,'5_ADMISSIONS MODEL (calc)'!M:M,"&gt;"&amp;B132,'5_ADMISSIONS MODEL (calc)'!B:B,"&lt;="&amp;B132)+SUMIFS('5_ADMISSIONS MODEL (calc)'!L:L,'5_ADMISSIONS MODEL (calc)'!N:N,"&lt;="&amp;B132,'5_ADMISSIONS MODEL (calc)'!O:O,"&gt;="&amp;B132)+SUMIFS('5_ADMISSIONS MODEL (calc)'!P:P,'5_ADMISSIONS MODEL (calc)'!Q:Q,"&gt;"&amp;B132,'5_ADMISSIONS MODEL (calc)'!B:B,"&lt;="&amp;B132)</f>
        <v>5474686.3476595804</v>
      </c>
      <c r="U132" s="7">
        <f>'1_MODEL INPUTS'!$E$35*(1-'1_MODEL INPUTS'!$E$37)</f>
        <v>192.39999999999995</v>
      </c>
      <c r="V132" s="23">
        <f>'1_MODEL INPUTS'!$E$36*(1-'1_MODEL INPUTS'!$E$38+'1_MODEL INPUTS'!$E$39)</f>
        <v>3018.7999999999997</v>
      </c>
      <c r="W132" s="9">
        <f t="shared" si="4"/>
        <v>-1971912.763814697</v>
      </c>
      <c r="X132" s="9">
        <f t="shared" si="5"/>
        <v>-5471667.5476595806</v>
      </c>
    </row>
    <row r="133" spans="2:24" x14ac:dyDescent="0.45">
      <c r="B133" s="11">
        <v>127</v>
      </c>
      <c r="C133" s="90">
        <f>VLOOKUP(B133,'4_INFECTION MODEL (calc)'!G:H,2,FALSE)</f>
        <v>44032</v>
      </c>
      <c r="D133" s="58">
        <f>VLOOKUP(B133,'4_INFECTION MODEL (calc)'!C:E,3,FALSE)</f>
        <v>3766763.3779704571</v>
      </c>
      <c r="E133" s="58">
        <f>D133*'1_MODEL INPUTS'!$E$18</f>
        <v>1022915.9602430318</v>
      </c>
      <c r="F133" s="59">
        <f>E133*'1_MODEL INPUTS'!$E$19</f>
        <v>739568.23925571202</v>
      </c>
      <c r="G133" s="59">
        <f>F133*'1_MODEL INPUTS'!$E$20</f>
        <v>739568.23925571202</v>
      </c>
      <c r="H133" s="11">
        <f>B133+'1_MODEL INPUTS'!$E$25-1</f>
        <v>140</v>
      </c>
      <c r="I133" s="59">
        <f>F133*'1_MODEL INPUTS'!$E$21</f>
        <v>0</v>
      </c>
      <c r="J133" s="11">
        <f>B133+'1_MODEL INPUTS'!$E$25-1</f>
        <v>140</v>
      </c>
      <c r="K133" s="58">
        <f>E133*'1_MODEL INPUTS'!$E$22</f>
        <v>283347.72098731983</v>
      </c>
      <c r="L133" s="58">
        <f>K133*'1_MODEL INPUTS'!$E$23</f>
        <v>144507.33770353312</v>
      </c>
      <c r="M133" s="58">
        <f>B133+'1_MODEL INPUTS'!$E$28</f>
        <v>128</v>
      </c>
      <c r="N133" s="58">
        <f>M133+'1_MODEL INPUTS'!$E$29</f>
        <v>143</v>
      </c>
      <c r="O133" s="58">
        <f>N133+'1_MODEL INPUTS'!$E$30-1</f>
        <v>156</v>
      </c>
      <c r="P133" s="58">
        <f>K133*'1_MODEL INPUTS'!$E$24</f>
        <v>138840.38328378671</v>
      </c>
      <c r="Q133" s="11">
        <f>B133+'1_MODEL INPUTS'!$E$32</f>
        <v>128</v>
      </c>
      <c r="R133" s="11">
        <f>Q133+'1_MODEL INPUTS'!$E$33-1</f>
        <v>161</v>
      </c>
      <c r="S133" s="93">
        <f t="shared" si="3"/>
        <v>2197687.8495599986</v>
      </c>
      <c r="T133" s="7">
        <f>SUMIFS(G:G,H:H,"&gt;="&amp;B133,'5_ADMISSIONS MODEL (calc)'!B:B,"&lt;="&amp;B133)+SUMIFS('5_ADMISSIONS MODEL (calc)'!I:I,'5_ADMISSIONS MODEL (calc)'!J:J,"&gt;="&amp;B133,'5_ADMISSIONS MODEL (calc)'!B:B,"&lt;="&amp;B133)+SUMIFS('5_ADMISSIONS MODEL (calc)'!L:L,'5_ADMISSIONS MODEL (calc)'!M:M,"&gt;"&amp;B133,'5_ADMISSIONS MODEL (calc)'!B:B,"&lt;="&amp;B133)+SUMIFS('5_ADMISSIONS MODEL (calc)'!L:L,'5_ADMISSIONS MODEL (calc)'!N:N,"&lt;="&amp;B133,'5_ADMISSIONS MODEL (calc)'!O:O,"&gt;="&amp;B133)+SUMIFS('5_ADMISSIONS MODEL (calc)'!P:P,'5_ADMISSIONS MODEL (calc)'!Q:Q,"&gt;"&amp;B133,'5_ADMISSIONS MODEL (calc)'!B:B,"&lt;="&amp;B133)</f>
        <v>6100917.8857025625</v>
      </c>
      <c r="U133" s="7">
        <f>'1_MODEL INPUTS'!$E$35*(1-'1_MODEL INPUTS'!$E$37)</f>
        <v>192.39999999999995</v>
      </c>
      <c r="V133" s="23">
        <f>'1_MODEL INPUTS'!$E$36*(1-'1_MODEL INPUTS'!$E$38+'1_MODEL INPUTS'!$E$39)</f>
        <v>3018.7999999999997</v>
      </c>
      <c r="W133" s="9">
        <f t="shared" si="4"/>
        <v>-2197495.4495599987</v>
      </c>
      <c r="X133" s="9">
        <f t="shared" si="5"/>
        <v>-6097899.0857025627</v>
      </c>
    </row>
    <row r="134" spans="2:24" x14ac:dyDescent="0.45">
      <c r="B134" s="11">
        <v>128</v>
      </c>
      <c r="C134" s="90">
        <f>VLOOKUP(B134,'4_INFECTION MODEL (calc)'!G:H,2,FALSE)</f>
        <v>44033</v>
      </c>
      <c r="D134" s="58">
        <f>VLOOKUP(B134,'4_INFECTION MODEL (calc)'!C:E,3,FALSE)</f>
        <v>4197631.1709059849</v>
      </c>
      <c r="E134" s="58">
        <f>D134*'1_MODEL INPUTS'!$E$18</f>
        <v>1139923.9848845783</v>
      </c>
      <c r="F134" s="59">
        <f>E134*'1_MODEL INPUTS'!$E$19</f>
        <v>824165.04107155011</v>
      </c>
      <c r="G134" s="59">
        <f>F134*'1_MODEL INPUTS'!$E$20</f>
        <v>824165.04107155011</v>
      </c>
      <c r="H134" s="11">
        <f>B134+'1_MODEL INPUTS'!$E$25-1</f>
        <v>141</v>
      </c>
      <c r="I134" s="59">
        <f>F134*'1_MODEL INPUTS'!$E$21</f>
        <v>0</v>
      </c>
      <c r="J134" s="11">
        <f>B134+'1_MODEL INPUTS'!$E$25-1</f>
        <v>141</v>
      </c>
      <c r="K134" s="58">
        <f>E134*'1_MODEL INPUTS'!$E$22</f>
        <v>315758.94381302822</v>
      </c>
      <c r="L134" s="58">
        <f>K134*'1_MODEL INPUTS'!$E$23</f>
        <v>161037.0613446444</v>
      </c>
      <c r="M134" s="58">
        <f>B134+'1_MODEL INPUTS'!$E$28</f>
        <v>129</v>
      </c>
      <c r="N134" s="58">
        <f>M134+'1_MODEL INPUTS'!$E$29</f>
        <v>144</v>
      </c>
      <c r="O134" s="58">
        <f>N134+'1_MODEL INPUTS'!$E$30-1</f>
        <v>157</v>
      </c>
      <c r="P134" s="58">
        <f>K134*'1_MODEL INPUTS'!$E$24</f>
        <v>154721.88246838382</v>
      </c>
      <c r="Q134" s="11">
        <f>B134+'1_MODEL INPUTS'!$E$32</f>
        <v>129</v>
      </c>
      <c r="R134" s="11">
        <f>Q134+'1_MODEL INPUTS'!$E$33-1</f>
        <v>162</v>
      </c>
      <c r="S134" s="93">
        <f t="shared" si="3"/>
        <v>2449074.203913739</v>
      </c>
      <c r="T134" s="7">
        <f>SUMIFS(G:G,H:H,"&gt;="&amp;B134,'5_ADMISSIONS MODEL (calc)'!B:B,"&lt;="&amp;B134)+SUMIFS('5_ADMISSIONS MODEL (calc)'!I:I,'5_ADMISSIONS MODEL (calc)'!J:J,"&gt;="&amp;B134,'5_ADMISSIONS MODEL (calc)'!B:B,"&lt;="&amp;B134)+SUMIFS('5_ADMISSIONS MODEL (calc)'!L:L,'5_ADMISSIONS MODEL (calc)'!M:M,"&gt;"&amp;B134,'5_ADMISSIONS MODEL (calc)'!B:B,"&lt;="&amp;B134)+SUMIFS('5_ADMISSIONS MODEL (calc)'!L:L,'5_ADMISSIONS MODEL (calc)'!N:N,"&lt;="&amp;B134,'5_ADMISSIONS MODEL (calc)'!O:O,"&gt;="&amp;B134)+SUMIFS('5_ADMISSIONS MODEL (calc)'!P:P,'5_ADMISSIONS MODEL (calc)'!Q:Q,"&gt;"&amp;B134,'5_ADMISSIONS MODEL (calc)'!B:B,"&lt;="&amp;B134)</f>
        <v>6798782.0094930949</v>
      </c>
      <c r="U134" s="7">
        <f>'1_MODEL INPUTS'!$E$35*(1-'1_MODEL INPUTS'!$E$37)</f>
        <v>192.39999999999995</v>
      </c>
      <c r="V134" s="23">
        <f>'1_MODEL INPUTS'!$E$36*(1-'1_MODEL INPUTS'!$E$38+'1_MODEL INPUTS'!$E$39)</f>
        <v>3018.7999999999997</v>
      </c>
      <c r="W134" s="9">
        <f t="shared" si="4"/>
        <v>-2448881.803913739</v>
      </c>
      <c r="X134" s="9">
        <f t="shared" si="5"/>
        <v>-6795763.2094930951</v>
      </c>
    </row>
    <row r="135" spans="2:24" x14ac:dyDescent="0.45">
      <c r="B135" s="11">
        <v>129</v>
      </c>
      <c r="C135" s="90">
        <f>VLOOKUP(B135,'4_INFECTION MODEL (calc)'!G:H,2,FALSE)</f>
        <v>44034</v>
      </c>
      <c r="D135" s="58">
        <f>VLOOKUP(B135,'4_INFECTION MODEL (calc)'!C:E,3,FALSE)</f>
        <v>4677784.5271649212</v>
      </c>
      <c r="E135" s="58">
        <f>D135*'1_MODEL INPUTS'!$E$18</f>
        <v>1270316.1763224595</v>
      </c>
      <c r="F135" s="59">
        <f>E135*'1_MODEL INPUTS'!$E$19</f>
        <v>918438.59548113821</v>
      </c>
      <c r="G135" s="59">
        <f>F135*'1_MODEL INPUTS'!$E$20</f>
        <v>918438.59548113821</v>
      </c>
      <c r="H135" s="11">
        <f>B135+'1_MODEL INPUTS'!$E$25-1</f>
        <v>142</v>
      </c>
      <c r="I135" s="59">
        <f>F135*'1_MODEL INPUTS'!$E$21</f>
        <v>0</v>
      </c>
      <c r="J135" s="11">
        <f>B135+'1_MODEL INPUTS'!$E$25-1</f>
        <v>142</v>
      </c>
      <c r="K135" s="58">
        <f>E135*'1_MODEL INPUTS'!$E$22</f>
        <v>351877.58084132132</v>
      </c>
      <c r="L135" s="58">
        <f>K135*'1_MODEL INPUTS'!$E$23</f>
        <v>179457.56622907388</v>
      </c>
      <c r="M135" s="58">
        <f>B135+'1_MODEL INPUTS'!$E$28</f>
        <v>130</v>
      </c>
      <c r="N135" s="58">
        <f>M135+'1_MODEL INPUTS'!$E$29</f>
        <v>145</v>
      </c>
      <c r="O135" s="58">
        <f>N135+'1_MODEL INPUTS'!$E$30-1</f>
        <v>158</v>
      </c>
      <c r="P135" s="58">
        <f>K135*'1_MODEL INPUTS'!$E$24</f>
        <v>172420.01461224744</v>
      </c>
      <c r="Q135" s="11">
        <f>B135+'1_MODEL INPUTS'!$E$32</f>
        <v>130</v>
      </c>
      <c r="R135" s="11">
        <f>Q135+'1_MODEL INPUTS'!$E$33-1</f>
        <v>163</v>
      </c>
      <c r="S135" s="93">
        <f t="shared" si="3"/>
        <v>2729215.8244750593</v>
      </c>
      <c r="T135" s="7">
        <f>SUMIFS(G:G,H:H,"&gt;="&amp;B135,'5_ADMISSIONS MODEL (calc)'!B:B,"&lt;="&amp;B135)+SUMIFS('5_ADMISSIONS MODEL (calc)'!I:I,'5_ADMISSIONS MODEL (calc)'!J:J,"&gt;="&amp;B135,'5_ADMISSIONS MODEL (calc)'!B:B,"&lt;="&amp;B135)+SUMIFS('5_ADMISSIONS MODEL (calc)'!L:L,'5_ADMISSIONS MODEL (calc)'!M:M,"&gt;"&amp;B135,'5_ADMISSIONS MODEL (calc)'!B:B,"&lt;="&amp;B135)+SUMIFS('5_ADMISSIONS MODEL (calc)'!L:L,'5_ADMISSIONS MODEL (calc)'!N:N,"&lt;="&amp;B135,'5_ADMISSIONS MODEL (calc)'!O:O,"&gt;="&amp;B135)+SUMIFS('5_ADMISSIONS MODEL (calc)'!P:P,'5_ADMISSIONS MODEL (calc)'!Q:Q,"&gt;"&amp;B135,'5_ADMISSIONS MODEL (calc)'!B:B,"&lt;="&amp;B135)</f>
        <v>7576472.5371785704</v>
      </c>
      <c r="U135" s="7">
        <f>'1_MODEL INPUTS'!$E$35*(1-'1_MODEL INPUTS'!$E$37)</f>
        <v>192.39999999999995</v>
      </c>
      <c r="V135" s="23">
        <f>'1_MODEL INPUTS'!$E$36*(1-'1_MODEL INPUTS'!$E$38+'1_MODEL INPUTS'!$E$39)</f>
        <v>3018.7999999999997</v>
      </c>
      <c r="W135" s="9">
        <f t="shared" si="4"/>
        <v>-2729023.4244750594</v>
      </c>
      <c r="X135" s="9">
        <f t="shared" si="5"/>
        <v>-7573453.7371785706</v>
      </c>
    </row>
    <row r="136" spans="2:24" x14ac:dyDescent="0.45">
      <c r="B136" s="11">
        <v>130</v>
      </c>
      <c r="C136" s="90">
        <f>VLOOKUP(B136,'4_INFECTION MODEL (calc)'!G:H,2,FALSE)</f>
        <v>44035</v>
      </c>
      <c r="D136" s="58">
        <f>VLOOKUP(B136,'4_INFECTION MODEL (calc)'!C:E,3,FALSE)</f>
        <v>5212861.061792776</v>
      </c>
      <c r="E136" s="58">
        <f>D136*'1_MODEL INPUTS'!$E$18</f>
        <v>1415623.505798853</v>
      </c>
      <c r="F136" s="59">
        <f>E136*'1_MODEL INPUTS'!$E$19</f>
        <v>1023495.7946925707</v>
      </c>
      <c r="G136" s="59">
        <f>F136*'1_MODEL INPUTS'!$E$20</f>
        <v>1023495.7946925707</v>
      </c>
      <c r="H136" s="11">
        <f>B136+'1_MODEL INPUTS'!$E$25-1</f>
        <v>143</v>
      </c>
      <c r="I136" s="59">
        <f>F136*'1_MODEL INPUTS'!$E$21</f>
        <v>0</v>
      </c>
      <c r="J136" s="11">
        <f>B136+'1_MODEL INPUTS'!$E$25-1</f>
        <v>143</v>
      </c>
      <c r="K136" s="58">
        <f>E136*'1_MODEL INPUTS'!$E$22</f>
        <v>392127.71110628231</v>
      </c>
      <c r="L136" s="58">
        <f>K136*'1_MODEL INPUTS'!$E$23</f>
        <v>199985.13266420399</v>
      </c>
      <c r="M136" s="58">
        <f>B136+'1_MODEL INPUTS'!$E$28</f>
        <v>131</v>
      </c>
      <c r="N136" s="58">
        <f>M136+'1_MODEL INPUTS'!$E$29</f>
        <v>146</v>
      </c>
      <c r="O136" s="58">
        <f>N136+'1_MODEL INPUTS'!$E$30-1</f>
        <v>159</v>
      </c>
      <c r="P136" s="58">
        <f>K136*'1_MODEL INPUTS'!$E$24</f>
        <v>192142.57844207832</v>
      </c>
      <c r="Q136" s="11">
        <f>B136+'1_MODEL INPUTS'!$E$32</f>
        <v>131</v>
      </c>
      <c r="R136" s="11">
        <f>Q136+'1_MODEL INPUTS'!$E$33-1</f>
        <v>164</v>
      </c>
      <c r="S136" s="93">
        <f t="shared" ref="S136:S156" si="6">SUMIFS(L:L,M:M,"&lt;="&amp;B136,N:N,"&gt;"&amp;B136)+SUMIFS(P:P,Q:Q,"&lt;="&amp;B136,R:R,"&gt;="&amp;B136)</f>
        <v>3041401.9324779245</v>
      </c>
      <c r="T136" s="7">
        <f>SUMIFS(G:G,H:H,"&gt;="&amp;B136,'5_ADMISSIONS MODEL (calc)'!B:B,"&lt;="&amp;B136)+SUMIFS('5_ADMISSIONS MODEL (calc)'!I:I,'5_ADMISSIONS MODEL (calc)'!J:J,"&gt;="&amp;B136,'5_ADMISSIONS MODEL (calc)'!B:B,"&lt;="&amp;B136)+SUMIFS('5_ADMISSIONS MODEL (calc)'!L:L,'5_ADMISSIONS MODEL (calc)'!M:M,"&gt;"&amp;B136,'5_ADMISSIONS MODEL (calc)'!B:B,"&lt;="&amp;B136)+SUMIFS('5_ADMISSIONS MODEL (calc)'!L:L,'5_ADMISSIONS MODEL (calc)'!N:N,"&lt;="&amp;B136,'5_ADMISSIONS MODEL (calc)'!O:O,"&gt;="&amp;B136)+SUMIFS('5_ADMISSIONS MODEL (calc)'!P:P,'5_ADMISSIONS MODEL (calc)'!Q:Q,"&gt;"&amp;B136,'5_ADMISSIONS MODEL (calc)'!B:B,"&lt;="&amp;B136)</f>
        <v>8443120.5510736611</v>
      </c>
      <c r="U136" s="7">
        <f>'1_MODEL INPUTS'!$E$35*(1-'1_MODEL INPUTS'!$E$37)</f>
        <v>192.39999999999995</v>
      </c>
      <c r="V136" s="23">
        <f>'1_MODEL INPUTS'!$E$36*(1-'1_MODEL INPUTS'!$E$38+'1_MODEL INPUTS'!$E$39)</f>
        <v>3018.7999999999997</v>
      </c>
      <c r="W136" s="9">
        <f t="shared" ref="W136:W156" si="7">U136-S136</f>
        <v>-3041209.5324779246</v>
      </c>
      <c r="X136" s="9">
        <f t="shared" ref="X136:X156" si="8">V136-T136</f>
        <v>-8440101.7510736603</v>
      </c>
    </row>
    <row r="137" spans="2:24" x14ac:dyDescent="0.45">
      <c r="B137" s="11">
        <v>131</v>
      </c>
      <c r="C137" s="90">
        <f>VLOOKUP(B137,'4_INFECTION MODEL (calc)'!G:H,2,FALSE)</f>
        <v>44036</v>
      </c>
      <c r="D137" s="58">
        <f>VLOOKUP(B137,'4_INFECTION MODEL (calc)'!C:E,3,FALSE)</f>
        <v>5809143.2582562119</v>
      </c>
      <c r="E137" s="58">
        <f>D137*'1_MODEL INPUTS'!$E$18</f>
        <v>1577552.0673693598</v>
      </c>
      <c r="F137" s="59">
        <f>E137*'1_MODEL INPUTS'!$E$19</f>
        <v>1140570.1447080472</v>
      </c>
      <c r="G137" s="59">
        <f>F137*'1_MODEL INPUTS'!$E$20</f>
        <v>1140570.1447080472</v>
      </c>
      <c r="H137" s="11">
        <f>B137+'1_MODEL INPUTS'!$E$25-1</f>
        <v>144</v>
      </c>
      <c r="I137" s="59">
        <f>F137*'1_MODEL INPUTS'!$E$21</f>
        <v>0</v>
      </c>
      <c r="J137" s="11">
        <f>B137+'1_MODEL INPUTS'!$E$25-1</f>
        <v>144</v>
      </c>
      <c r="K137" s="58">
        <f>E137*'1_MODEL INPUTS'!$E$22</f>
        <v>436981.92266131268</v>
      </c>
      <c r="L137" s="58">
        <f>K137*'1_MODEL INPUTS'!$E$23</f>
        <v>222860.78055726946</v>
      </c>
      <c r="M137" s="58">
        <f>B137+'1_MODEL INPUTS'!$E$28</f>
        <v>132</v>
      </c>
      <c r="N137" s="58">
        <f>M137+'1_MODEL INPUTS'!$E$29</f>
        <v>147</v>
      </c>
      <c r="O137" s="58">
        <f>N137+'1_MODEL INPUTS'!$E$30-1</f>
        <v>160</v>
      </c>
      <c r="P137" s="58">
        <f>K137*'1_MODEL INPUTS'!$E$24</f>
        <v>214121.14210404322</v>
      </c>
      <c r="Q137" s="11">
        <f>B137+'1_MODEL INPUTS'!$E$32</f>
        <v>132</v>
      </c>
      <c r="R137" s="11">
        <f>Q137+'1_MODEL INPUTS'!$E$33-1</f>
        <v>165</v>
      </c>
      <c r="S137" s="93">
        <f t="shared" si="6"/>
        <v>3389297.9924589265</v>
      </c>
      <c r="T137" s="7">
        <f>SUMIFS(G:G,H:H,"&gt;="&amp;B137,'5_ADMISSIONS MODEL (calc)'!B:B,"&lt;="&amp;B137)+SUMIFS('5_ADMISSIONS MODEL (calc)'!I:I,'5_ADMISSIONS MODEL (calc)'!J:J,"&gt;="&amp;B137,'5_ADMISSIONS MODEL (calc)'!B:B,"&lt;="&amp;B137)+SUMIFS('5_ADMISSIONS MODEL (calc)'!L:L,'5_ADMISSIONS MODEL (calc)'!M:M,"&gt;"&amp;B137,'5_ADMISSIONS MODEL (calc)'!B:B,"&lt;="&amp;B137)+SUMIFS('5_ADMISSIONS MODEL (calc)'!L:L,'5_ADMISSIONS MODEL (calc)'!N:N,"&lt;="&amp;B137,'5_ADMISSIONS MODEL (calc)'!O:O,"&gt;="&amp;B137)+SUMIFS('5_ADMISSIONS MODEL (calc)'!P:P,'5_ADMISSIONS MODEL (calc)'!Q:Q,"&gt;"&amp;B137,'5_ADMISSIONS MODEL (calc)'!B:B,"&lt;="&amp;B137)</f>
        <v>9408901.6082554106</v>
      </c>
      <c r="U137" s="7">
        <f>'1_MODEL INPUTS'!$E$35*(1-'1_MODEL INPUTS'!$E$37)</f>
        <v>192.39999999999995</v>
      </c>
      <c r="V137" s="23">
        <f>'1_MODEL INPUTS'!$E$36*(1-'1_MODEL INPUTS'!$E$38+'1_MODEL INPUTS'!$E$39)</f>
        <v>3018.7999999999997</v>
      </c>
      <c r="W137" s="9">
        <f t="shared" si="7"/>
        <v>-3389105.5924589266</v>
      </c>
      <c r="X137" s="9">
        <f t="shared" si="8"/>
        <v>-9405882.8082554098</v>
      </c>
    </row>
    <row r="138" spans="2:24" x14ac:dyDescent="0.45">
      <c r="B138" s="11">
        <v>132</v>
      </c>
      <c r="C138" s="90">
        <f>VLOOKUP(B138,'4_INFECTION MODEL (calc)'!G:H,2,FALSE)</f>
        <v>44037</v>
      </c>
      <c r="D138" s="58">
        <f>VLOOKUP(B138,'4_INFECTION MODEL (calc)'!C:E,3,FALSE)</f>
        <v>6473632.2328410298</v>
      </c>
      <c r="E138" s="58">
        <f>D138*'1_MODEL INPUTS'!$E$18</f>
        <v>1758003.109631157</v>
      </c>
      <c r="F138" s="59">
        <f>E138*'1_MODEL INPUTS'!$E$19</f>
        <v>1271036.2482633265</v>
      </c>
      <c r="G138" s="59">
        <f>F138*'1_MODEL INPUTS'!$E$20</f>
        <v>1271036.2482633265</v>
      </c>
      <c r="H138" s="11">
        <f>B138+'1_MODEL INPUTS'!$E$25-1</f>
        <v>145</v>
      </c>
      <c r="I138" s="59">
        <f>F138*'1_MODEL INPUTS'!$E$21</f>
        <v>0</v>
      </c>
      <c r="J138" s="11">
        <f>B138+'1_MODEL INPUTS'!$E$25-1</f>
        <v>145</v>
      </c>
      <c r="K138" s="58">
        <f>E138*'1_MODEL INPUTS'!$E$22</f>
        <v>486966.86136783054</v>
      </c>
      <c r="L138" s="58">
        <f>K138*'1_MODEL INPUTS'!$E$23</f>
        <v>248353.09929759358</v>
      </c>
      <c r="M138" s="58">
        <f>B138+'1_MODEL INPUTS'!$E$28</f>
        <v>133</v>
      </c>
      <c r="N138" s="58">
        <f>M138+'1_MODEL INPUTS'!$E$29</f>
        <v>148</v>
      </c>
      <c r="O138" s="58">
        <f>N138+'1_MODEL INPUTS'!$E$30-1</f>
        <v>161</v>
      </c>
      <c r="P138" s="58">
        <f>K138*'1_MODEL INPUTS'!$E$24</f>
        <v>238613.76207023696</v>
      </c>
      <c r="Q138" s="11">
        <f>B138+'1_MODEL INPUTS'!$E$32</f>
        <v>133</v>
      </c>
      <c r="R138" s="11">
        <f>Q138+'1_MODEL INPUTS'!$E$33-1</f>
        <v>166</v>
      </c>
      <c r="S138" s="93">
        <f t="shared" si="6"/>
        <v>3776988.7495031003</v>
      </c>
      <c r="T138" s="7">
        <f>SUMIFS(G:G,H:H,"&gt;="&amp;B138,'5_ADMISSIONS MODEL (calc)'!B:B,"&lt;="&amp;B138)+SUMIFS('5_ADMISSIONS MODEL (calc)'!I:I,'5_ADMISSIONS MODEL (calc)'!J:J,"&gt;="&amp;B138,'5_ADMISSIONS MODEL (calc)'!B:B,"&lt;="&amp;B138)+SUMIFS('5_ADMISSIONS MODEL (calc)'!L:L,'5_ADMISSIONS MODEL (calc)'!M:M,"&gt;"&amp;B138,'5_ADMISSIONS MODEL (calc)'!B:B,"&lt;="&amp;B138)+SUMIFS('5_ADMISSIONS MODEL (calc)'!L:L,'5_ADMISSIONS MODEL (calc)'!N:N,"&lt;="&amp;B138,'5_ADMISSIONS MODEL (calc)'!O:O,"&gt;="&amp;B138)+SUMIFS('5_ADMISSIONS MODEL (calc)'!P:P,'5_ADMISSIONS MODEL (calc)'!Q:Q,"&gt;"&amp;B138,'5_ADMISSIONS MODEL (calc)'!B:B,"&lt;="&amp;B138)</f>
        <v>10485155.214628998</v>
      </c>
      <c r="U138" s="7">
        <f>'1_MODEL INPUTS'!$E$35*(1-'1_MODEL INPUTS'!$E$37)</f>
        <v>192.39999999999995</v>
      </c>
      <c r="V138" s="23">
        <f>'1_MODEL INPUTS'!$E$36*(1-'1_MODEL INPUTS'!$E$38+'1_MODEL INPUTS'!$E$39)</f>
        <v>3018.7999999999997</v>
      </c>
      <c r="W138" s="9">
        <f t="shared" si="7"/>
        <v>-3776796.3495031004</v>
      </c>
      <c r="X138" s="9">
        <f t="shared" si="8"/>
        <v>-10482136.414628997</v>
      </c>
    </row>
    <row r="139" spans="2:24" x14ac:dyDescent="0.45">
      <c r="B139" s="11">
        <v>133</v>
      </c>
      <c r="C139" s="90">
        <f>VLOOKUP(B139,'4_INFECTION MODEL (calc)'!G:H,2,FALSE)</f>
        <v>44038</v>
      </c>
      <c r="D139" s="58">
        <f>VLOOKUP(B139,'4_INFECTION MODEL (calc)'!C:E,3,FALSE)</f>
        <v>7214129.9367194921</v>
      </c>
      <c r="E139" s="58">
        <f>D139*'1_MODEL INPUTS'!$E$18</f>
        <v>1959095.3588153154</v>
      </c>
      <c r="F139" s="59">
        <f>E139*'1_MODEL INPUTS'!$E$19</f>
        <v>1416425.944423473</v>
      </c>
      <c r="G139" s="59">
        <f>F139*'1_MODEL INPUTS'!$E$20</f>
        <v>1416425.944423473</v>
      </c>
      <c r="H139" s="11">
        <f>B139+'1_MODEL INPUTS'!$E$25-1</f>
        <v>146</v>
      </c>
      <c r="I139" s="59">
        <f>F139*'1_MODEL INPUTS'!$E$21</f>
        <v>0</v>
      </c>
      <c r="J139" s="11">
        <f>B139+'1_MODEL INPUTS'!$E$25-1</f>
        <v>146</v>
      </c>
      <c r="K139" s="58">
        <f>E139*'1_MODEL INPUTS'!$E$22</f>
        <v>542669.41439184244</v>
      </c>
      <c r="L139" s="58">
        <f>K139*'1_MODEL INPUTS'!$E$23</f>
        <v>276761.40133983962</v>
      </c>
      <c r="M139" s="58">
        <f>B139+'1_MODEL INPUTS'!$E$28</f>
        <v>134</v>
      </c>
      <c r="N139" s="58">
        <f>M139+'1_MODEL INPUTS'!$E$29</f>
        <v>149</v>
      </c>
      <c r="O139" s="58">
        <f>N139+'1_MODEL INPUTS'!$E$30-1</f>
        <v>162</v>
      </c>
      <c r="P139" s="58">
        <f>K139*'1_MODEL INPUTS'!$E$24</f>
        <v>265908.01305200282</v>
      </c>
      <c r="Q139" s="11">
        <f>B139+'1_MODEL INPUTS'!$E$32</f>
        <v>134</v>
      </c>
      <c r="R139" s="11">
        <f>Q139+'1_MODEL INPUTS'!$E$33-1</f>
        <v>167</v>
      </c>
      <c r="S139" s="93">
        <f t="shared" si="6"/>
        <v>4209026.1893800925</v>
      </c>
      <c r="T139" s="7">
        <f>SUMIFS(G:G,H:H,"&gt;="&amp;B139,'5_ADMISSIONS MODEL (calc)'!B:B,"&lt;="&amp;B139)+SUMIFS('5_ADMISSIONS MODEL (calc)'!I:I,'5_ADMISSIONS MODEL (calc)'!J:J,"&gt;="&amp;B139,'5_ADMISSIONS MODEL (calc)'!B:B,"&lt;="&amp;B139)+SUMIFS('5_ADMISSIONS MODEL (calc)'!L:L,'5_ADMISSIONS MODEL (calc)'!M:M,"&gt;"&amp;B139,'5_ADMISSIONS MODEL (calc)'!B:B,"&lt;="&amp;B139)+SUMIFS('5_ADMISSIONS MODEL (calc)'!L:L,'5_ADMISSIONS MODEL (calc)'!N:N,"&lt;="&amp;B139,'5_ADMISSIONS MODEL (calc)'!O:O,"&gt;="&amp;B139)+SUMIFS('5_ADMISSIONS MODEL (calc)'!P:P,'5_ADMISSIONS MODEL (calc)'!Q:Q,"&gt;"&amp;B139,'5_ADMISSIONS MODEL (calc)'!B:B,"&lt;="&amp;B139)</f>
        <v>11684517.965242745</v>
      </c>
      <c r="U139" s="7">
        <f>'1_MODEL INPUTS'!$E$35*(1-'1_MODEL INPUTS'!$E$37)</f>
        <v>192.39999999999995</v>
      </c>
      <c r="V139" s="23">
        <f>'1_MODEL INPUTS'!$E$36*(1-'1_MODEL INPUTS'!$E$38+'1_MODEL INPUTS'!$E$39)</f>
        <v>3018.7999999999997</v>
      </c>
      <c r="W139" s="9">
        <f t="shared" si="7"/>
        <v>-4208833.7893800922</v>
      </c>
      <c r="X139" s="9">
        <f t="shared" si="8"/>
        <v>-11681499.165242745</v>
      </c>
    </row>
    <row r="140" spans="2:24" x14ac:dyDescent="0.45">
      <c r="B140" s="11">
        <v>134</v>
      </c>
      <c r="C140" s="90">
        <f>VLOOKUP(B140,'4_INFECTION MODEL (calc)'!G:H,2,FALSE)</f>
        <v>44039</v>
      </c>
      <c r="D140" s="58">
        <f>VLOOKUP(B140,'4_INFECTION MODEL (calc)'!C:E,3,FALSE)</f>
        <v>8039330.760844335</v>
      </c>
      <c r="E140" s="58">
        <f>D140*'1_MODEL INPUTS'!$E$18</f>
        <v>2183189.8953449274</v>
      </c>
      <c r="F140" s="59">
        <f>E140*'1_MODEL INPUTS'!$E$19</f>
        <v>1578446.2943343825</v>
      </c>
      <c r="G140" s="59">
        <f>F140*'1_MODEL INPUTS'!$E$20</f>
        <v>1578446.2943343825</v>
      </c>
      <c r="H140" s="11">
        <f>B140+'1_MODEL INPUTS'!$E$25-1</f>
        <v>147</v>
      </c>
      <c r="I140" s="59">
        <f>F140*'1_MODEL INPUTS'!$E$21</f>
        <v>0</v>
      </c>
      <c r="J140" s="11">
        <f>B140+'1_MODEL INPUTS'!$E$25-1</f>
        <v>147</v>
      </c>
      <c r="K140" s="58">
        <f>E140*'1_MODEL INPUTS'!$E$22</f>
        <v>604743.60101054492</v>
      </c>
      <c r="L140" s="58">
        <f>K140*'1_MODEL INPUTS'!$E$23</f>
        <v>308419.23651537794</v>
      </c>
      <c r="M140" s="58">
        <f>B140+'1_MODEL INPUTS'!$E$28</f>
        <v>135</v>
      </c>
      <c r="N140" s="58">
        <f>M140+'1_MODEL INPUTS'!$E$29</f>
        <v>150</v>
      </c>
      <c r="O140" s="58">
        <f>N140+'1_MODEL INPUTS'!$E$30-1</f>
        <v>163</v>
      </c>
      <c r="P140" s="58">
        <f>K140*'1_MODEL INPUTS'!$E$24</f>
        <v>296324.36449516698</v>
      </c>
      <c r="Q140" s="11">
        <f>B140+'1_MODEL INPUTS'!$E$32</f>
        <v>135</v>
      </c>
      <c r="R140" s="11">
        <f>Q140+'1_MODEL INPUTS'!$E$33-1</f>
        <v>168</v>
      </c>
      <c r="S140" s="93">
        <f t="shared" si="6"/>
        <v>4690482.9846840836</v>
      </c>
      <c r="T140" s="7">
        <f>SUMIFS(G:G,H:H,"&gt;="&amp;B140,'5_ADMISSIONS MODEL (calc)'!B:B,"&lt;="&amp;B140)+SUMIFS('5_ADMISSIONS MODEL (calc)'!I:I,'5_ADMISSIONS MODEL (calc)'!J:J,"&gt;="&amp;B140,'5_ADMISSIONS MODEL (calc)'!B:B,"&lt;="&amp;B140)+SUMIFS('5_ADMISSIONS MODEL (calc)'!L:L,'5_ADMISSIONS MODEL (calc)'!M:M,"&gt;"&amp;B140,'5_ADMISSIONS MODEL (calc)'!B:B,"&lt;="&amp;B140)+SUMIFS('5_ADMISSIONS MODEL (calc)'!L:L,'5_ADMISSIONS MODEL (calc)'!N:N,"&lt;="&amp;B140,'5_ADMISSIONS MODEL (calc)'!O:O,"&gt;="&amp;B140)+SUMIFS('5_ADMISSIONS MODEL (calc)'!P:P,'5_ADMISSIONS MODEL (calc)'!Q:Q,"&gt;"&amp;B140,'5_ADMISSIONS MODEL (calc)'!B:B,"&lt;="&amp;B140)</f>
        <v>13021071.914090045</v>
      </c>
      <c r="U140" s="7">
        <f>'1_MODEL INPUTS'!$E$35*(1-'1_MODEL INPUTS'!$E$37)</f>
        <v>192.39999999999995</v>
      </c>
      <c r="V140" s="23">
        <f>'1_MODEL INPUTS'!$E$36*(1-'1_MODEL INPUTS'!$E$38+'1_MODEL INPUTS'!$E$39)</f>
        <v>3018.7999999999997</v>
      </c>
      <c r="W140" s="9">
        <f t="shared" si="7"/>
        <v>-4690290.5846840832</v>
      </c>
      <c r="X140" s="9">
        <f t="shared" si="8"/>
        <v>-13018053.114090044</v>
      </c>
    </row>
    <row r="141" spans="2:24" x14ac:dyDescent="0.45">
      <c r="B141" s="11">
        <v>135</v>
      </c>
      <c r="C141" s="90">
        <f>VLOOKUP(B141,'4_INFECTION MODEL (calc)'!G:H,2,FALSE)</f>
        <v>44040</v>
      </c>
      <c r="D141" s="58">
        <f>VLOOKUP(B141,'4_INFECTION MODEL (calc)'!C:E,3,FALSE)</f>
        <v>8958923.6192283034</v>
      </c>
      <c r="E141" s="58">
        <f>D141*'1_MODEL INPUTS'!$E$18</f>
        <v>2432917.8759417082</v>
      </c>
      <c r="F141" s="59">
        <f>E141*'1_MODEL INPUTS'!$E$19</f>
        <v>1758999.624305855</v>
      </c>
      <c r="G141" s="59">
        <f>F141*'1_MODEL INPUTS'!$E$20</f>
        <v>1758999.624305855</v>
      </c>
      <c r="H141" s="11">
        <f>B141+'1_MODEL INPUTS'!$E$25-1</f>
        <v>148</v>
      </c>
      <c r="I141" s="59">
        <f>F141*'1_MODEL INPUTS'!$E$21</f>
        <v>0</v>
      </c>
      <c r="J141" s="11">
        <f>B141+'1_MODEL INPUTS'!$E$25-1</f>
        <v>148</v>
      </c>
      <c r="K141" s="58">
        <f>E141*'1_MODEL INPUTS'!$E$22</f>
        <v>673918.2516358532</v>
      </c>
      <c r="L141" s="58">
        <f>K141*'1_MODEL INPUTS'!$E$23</f>
        <v>343698.30833428516</v>
      </c>
      <c r="M141" s="58">
        <f>B141+'1_MODEL INPUTS'!$E$28</f>
        <v>136</v>
      </c>
      <c r="N141" s="58">
        <f>M141+'1_MODEL INPUTS'!$E$29</f>
        <v>151</v>
      </c>
      <c r="O141" s="58">
        <f>N141+'1_MODEL INPUTS'!$E$30-1</f>
        <v>164</v>
      </c>
      <c r="P141" s="58">
        <f>K141*'1_MODEL INPUTS'!$E$24</f>
        <v>330219.94330156804</v>
      </c>
      <c r="Q141" s="11">
        <f>B141+'1_MODEL INPUTS'!$E$32</f>
        <v>136</v>
      </c>
      <c r="R141" s="11">
        <f>Q141+'1_MODEL INPUTS'!$E$33-1</f>
        <v>169</v>
      </c>
      <c r="S141" s="93">
        <f t="shared" si="6"/>
        <v>5227012.0545035545</v>
      </c>
      <c r="T141" s="7">
        <f>SUMIFS(G:G,H:H,"&gt;="&amp;B141,'5_ADMISSIONS MODEL (calc)'!B:B,"&lt;="&amp;B141)+SUMIFS('5_ADMISSIONS MODEL (calc)'!I:I,'5_ADMISSIONS MODEL (calc)'!J:J,"&gt;="&amp;B141,'5_ADMISSIONS MODEL (calc)'!B:B,"&lt;="&amp;B141)+SUMIFS('5_ADMISSIONS MODEL (calc)'!L:L,'5_ADMISSIONS MODEL (calc)'!M:M,"&gt;"&amp;B141,'5_ADMISSIONS MODEL (calc)'!B:B,"&lt;="&amp;B141)+SUMIFS('5_ADMISSIONS MODEL (calc)'!L:L,'5_ADMISSIONS MODEL (calc)'!N:N,"&lt;="&amp;B141,'5_ADMISSIONS MODEL (calc)'!O:O,"&gt;="&amp;B141)+SUMIFS('5_ADMISSIONS MODEL (calc)'!P:P,'5_ADMISSIONS MODEL (calc)'!Q:Q,"&gt;"&amp;B141,'5_ADMISSIONS MODEL (calc)'!B:B,"&lt;="&amp;B141)</f>
        <v>14510509.915449671</v>
      </c>
      <c r="U141" s="7">
        <f>'1_MODEL INPUTS'!$E$35*(1-'1_MODEL INPUTS'!$E$37)</f>
        <v>192.39999999999995</v>
      </c>
      <c r="V141" s="23">
        <f>'1_MODEL INPUTS'!$E$36*(1-'1_MODEL INPUTS'!$E$38+'1_MODEL INPUTS'!$E$39)</f>
        <v>3018.7999999999997</v>
      </c>
      <c r="W141" s="9">
        <f t="shared" si="7"/>
        <v>-5226819.6545035541</v>
      </c>
      <c r="X141" s="9">
        <f t="shared" si="8"/>
        <v>-14507491.115449671</v>
      </c>
    </row>
    <row r="142" spans="2:24" x14ac:dyDescent="0.45">
      <c r="B142" s="11">
        <v>136</v>
      </c>
      <c r="C142" s="90">
        <f>VLOOKUP(B142,'4_INFECTION MODEL (calc)'!G:H,2,FALSE)</f>
        <v>44041</v>
      </c>
      <c r="D142" s="58">
        <f>VLOOKUP(B142,'4_INFECTION MODEL (calc)'!C:E,3,FALSE)</f>
        <v>9983705.7091972083</v>
      </c>
      <c r="E142" s="58">
        <f>D142*'1_MODEL INPUTS'!$E$18</f>
        <v>2711211.4267739914</v>
      </c>
      <c r="F142" s="59">
        <f>E142*'1_MODEL INPUTS'!$E$19</f>
        <v>1960205.8615575957</v>
      </c>
      <c r="G142" s="59">
        <f>F142*'1_MODEL INPUTS'!$E$20</f>
        <v>1960205.8615575957</v>
      </c>
      <c r="H142" s="11">
        <f>B142+'1_MODEL INPUTS'!$E$25-1</f>
        <v>149</v>
      </c>
      <c r="I142" s="59">
        <f>F142*'1_MODEL INPUTS'!$E$21</f>
        <v>0</v>
      </c>
      <c r="J142" s="11">
        <f>B142+'1_MODEL INPUTS'!$E$25-1</f>
        <v>149</v>
      </c>
      <c r="K142" s="58">
        <f>E142*'1_MODEL INPUTS'!$E$22</f>
        <v>751005.56521639565</v>
      </c>
      <c r="L142" s="58">
        <f>K142*'1_MODEL INPUTS'!$E$23</f>
        <v>383012.83826036181</v>
      </c>
      <c r="M142" s="58">
        <f>B142+'1_MODEL INPUTS'!$E$28</f>
        <v>137</v>
      </c>
      <c r="N142" s="58">
        <f>M142+'1_MODEL INPUTS'!$E$29</f>
        <v>152</v>
      </c>
      <c r="O142" s="58">
        <f>N142+'1_MODEL INPUTS'!$E$30-1</f>
        <v>165</v>
      </c>
      <c r="P142" s="58">
        <f>K142*'1_MODEL INPUTS'!$E$24</f>
        <v>367992.72695603385</v>
      </c>
      <c r="Q142" s="11">
        <f>B142+'1_MODEL INPUTS'!$E$32</f>
        <v>137</v>
      </c>
      <c r="R142" s="11">
        <f>Q142+'1_MODEL INPUTS'!$E$33-1</f>
        <v>170</v>
      </c>
      <c r="S142" s="93">
        <f t="shared" si="6"/>
        <v>5824912.936927679</v>
      </c>
      <c r="T142" s="7">
        <f>SUMIFS(G:G,H:H,"&gt;="&amp;B142,'5_ADMISSIONS MODEL (calc)'!B:B,"&lt;="&amp;B142)+SUMIFS('5_ADMISSIONS MODEL (calc)'!I:I,'5_ADMISSIONS MODEL (calc)'!J:J,"&gt;="&amp;B142,'5_ADMISSIONS MODEL (calc)'!B:B,"&lt;="&amp;B142)+SUMIFS('5_ADMISSIONS MODEL (calc)'!L:L,'5_ADMISSIONS MODEL (calc)'!M:M,"&gt;"&amp;B142,'5_ADMISSIONS MODEL (calc)'!B:B,"&lt;="&amp;B142)+SUMIFS('5_ADMISSIONS MODEL (calc)'!L:L,'5_ADMISSIONS MODEL (calc)'!N:N,"&lt;="&amp;B142,'5_ADMISSIONS MODEL (calc)'!O:O,"&gt;="&amp;B142)+SUMIFS('5_ADMISSIONS MODEL (calc)'!P:P,'5_ADMISSIONS MODEL (calc)'!Q:Q,"&gt;"&amp;B142,'5_ADMISSIONS MODEL (calc)'!B:B,"&lt;="&amp;B142)</f>
        <v>16170319.878083356</v>
      </c>
      <c r="U142" s="7">
        <f>'1_MODEL INPUTS'!$E$35*(1-'1_MODEL INPUTS'!$E$37)</f>
        <v>192.39999999999995</v>
      </c>
      <c r="V142" s="23">
        <f>'1_MODEL INPUTS'!$E$36*(1-'1_MODEL INPUTS'!$E$38+'1_MODEL INPUTS'!$E$39)</f>
        <v>3018.7999999999997</v>
      </c>
      <c r="W142" s="9">
        <f t="shared" si="7"/>
        <v>-5824720.5369276786</v>
      </c>
      <c r="X142" s="9">
        <f t="shared" si="8"/>
        <v>-16167301.078083355</v>
      </c>
    </row>
    <row r="143" spans="2:24" x14ac:dyDescent="0.45">
      <c r="B143" s="11">
        <v>137</v>
      </c>
      <c r="C143" s="90">
        <f>VLOOKUP(B143,'4_INFECTION MODEL (calc)'!G:H,2,FALSE)</f>
        <v>44042</v>
      </c>
      <c r="D143" s="58">
        <f>VLOOKUP(B143,'4_INFECTION MODEL (calc)'!C:E,3,FALSE)</f>
        <v>11125709.284308314</v>
      </c>
      <c r="E143" s="58">
        <f>D143*'1_MODEL INPUTS'!$E$18</f>
        <v>3021338.0703714364</v>
      </c>
      <c r="F143" s="59">
        <f>E143*'1_MODEL INPUTS'!$E$19</f>
        <v>2184427.4248785484</v>
      </c>
      <c r="G143" s="59">
        <f>F143*'1_MODEL INPUTS'!$E$20</f>
        <v>2184427.4248785484</v>
      </c>
      <c r="H143" s="11">
        <f>B143+'1_MODEL INPUTS'!$E$25-1</f>
        <v>150</v>
      </c>
      <c r="I143" s="59">
        <f>F143*'1_MODEL INPUTS'!$E$21</f>
        <v>0</v>
      </c>
      <c r="J143" s="11">
        <f>B143+'1_MODEL INPUTS'!$E$25-1</f>
        <v>150</v>
      </c>
      <c r="K143" s="58">
        <f>E143*'1_MODEL INPUTS'!$E$22</f>
        <v>836910.64549288794</v>
      </c>
      <c r="L143" s="58">
        <f>K143*'1_MODEL INPUTS'!$E$23</f>
        <v>426824.42920137284</v>
      </c>
      <c r="M143" s="58">
        <f>B143+'1_MODEL INPUTS'!$E$28</f>
        <v>138</v>
      </c>
      <c r="N143" s="58">
        <f>M143+'1_MODEL INPUTS'!$E$29</f>
        <v>153</v>
      </c>
      <c r="O143" s="58">
        <f>N143+'1_MODEL INPUTS'!$E$30-1</f>
        <v>166</v>
      </c>
      <c r="P143" s="58">
        <f>K143*'1_MODEL INPUTS'!$E$24</f>
        <v>410086.2162915151</v>
      </c>
      <c r="Q143" s="11">
        <f>B143+'1_MODEL INPUTS'!$E$32</f>
        <v>138</v>
      </c>
      <c r="R143" s="11">
        <f>Q143+'1_MODEL INPUTS'!$E$33-1</f>
        <v>171</v>
      </c>
      <c r="S143" s="93">
        <f t="shared" si="6"/>
        <v>6491205.7536875093</v>
      </c>
      <c r="T143" s="7">
        <f>SUMIFS(G:G,H:H,"&gt;="&amp;B143,'5_ADMISSIONS MODEL (calc)'!B:B,"&lt;="&amp;B143)+SUMIFS('5_ADMISSIONS MODEL (calc)'!I:I,'5_ADMISSIONS MODEL (calc)'!J:J,"&gt;="&amp;B143,'5_ADMISSIONS MODEL (calc)'!B:B,"&lt;="&amp;B143)+SUMIFS('5_ADMISSIONS MODEL (calc)'!L:L,'5_ADMISSIONS MODEL (calc)'!M:M,"&gt;"&amp;B143,'5_ADMISSIONS MODEL (calc)'!B:B,"&lt;="&amp;B143)+SUMIFS('5_ADMISSIONS MODEL (calc)'!L:L,'5_ADMISSIONS MODEL (calc)'!N:N,"&lt;="&amp;B143,'5_ADMISSIONS MODEL (calc)'!O:O,"&gt;="&amp;B143)+SUMIFS('5_ADMISSIONS MODEL (calc)'!P:P,'5_ADMISSIONS MODEL (calc)'!Q:Q,"&gt;"&amp;B143,'5_ADMISSIONS MODEL (calc)'!B:B,"&lt;="&amp;B143)</f>
        <v>18019990.095670924</v>
      </c>
      <c r="U143" s="7">
        <f>'1_MODEL INPUTS'!$E$35*(1-'1_MODEL INPUTS'!$E$37)</f>
        <v>192.39999999999995</v>
      </c>
      <c r="V143" s="23">
        <f>'1_MODEL INPUTS'!$E$36*(1-'1_MODEL INPUTS'!$E$38+'1_MODEL INPUTS'!$E$39)</f>
        <v>3018.7999999999997</v>
      </c>
      <c r="W143" s="9">
        <f t="shared" si="7"/>
        <v>-6491013.353687509</v>
      </c>
      <c r="X143" s="9">
        <f t="shared" si="8"/>
        <v>-18016971.295670923</v>
      </c>
    </row>
    <row r="144" spans="2:24" x14ac:dyDescent="0.45">
      <c r="B144" s="11">
        <v>138</v>
      </c>
      <c r="C144" s="90">
        <f>VLOOKUP(B144,'4_INFECTION MODEL (calc)'!G:H,2,FALSE)</f>
        <v>44043</v>
      </c>
      <c r="D144" s="58">
        <f>VLOOKUP(B144,'4_INFECTION MODEL (calc)'!C:E,3,FALSE)</f>
        <v>12398342.928409204</v>
      </c>
      <c r="E144" s="58">
        <f>D144*'1_MODEL INPUTS'!$E$18</f>
        <v>3366939.0905221798</v>
      </c>
      <c r="F144" s="59">
        <f>E144*'1_MODEL INPUTS'!$E$19</f>
        <v>2434296.9624475362</v>
      </c>
      <c r="G144" s="59">
        <f>F144*'1_MODEL INPUTS'!$E$20</f>
        <v>2434296.9624475362</v>
      </c>
      <c r="H144" s="11">
        <f>B144+'1_MODEL INPUTS'!$E$25-1</f>
        <v>151</v>
      </c>
      <c r="I144" s="59">
        <f>F144*'1_MODEL INPUTS'!$E$21</f>
        <v>0</v>
      </c>
      <c r="J144" s="11">
        <f>B144+'1_MODEL INPUTS'!$E$25-1</f>
        <v>151</v>
      </c>
      <c r="K144" s="58">
        <f>E144*'1_MODEL INPUTS'!$E$22</f>
        <v>932642.1280746439</v>
      </c>
      <c r="L144" s="58">
        <f>K144*'1_MODEL INPUTS'!$E$23</f>
        <v>475647.48531806841</v>
      </c>
      <c r="M144" s="58">
        <f>B144+'1_MODEL INPUTS'!$E$28</f>
        <v>139</v>
      </c>
      <c r="N144" s="58">
        <f>M144+'1_MODEL INPUTS'!$E$29</f>
        <v>154</v>
      </c>
      <c r="O144" s="58">
        <f>N144+'1_MODEL INPUTS'!$E$30-1</f>
        <v>167</v>
      </c>
      <c r="P144" s="58">
        <f>K144*'1_MODEL INPUTS'!$E$24</f>
        <v>456994.64275657549</v>
      </c>
      <c r="Q144" s="11">
        <f>B144+'1_MODEL INPUTS'!$E$32</f>
        <v>139</v>
      </c>
      <c r="R144" s="11">
        <f>Q144+'1_MODEL INPUTS'!$E$33-1</f>
        <v>172</v>
      </c>
      <c r="S144" s="93">
        <f t="shared" si="6"/>
        <v>7233713.6353715397</v>
      </c>
      <c r="T144" s="7">
        <f>SUMIFS(G:G,H:H,"&gt;="&amp;B144,'5_ADMISSIONS MODEL (calc)'!B:B,"&lt;="&amp;B144)+SUMIFS('5_ADMISSIONS MODEL (calc)'!I:I,'5_ADMISSIONS MODEL (calc)'!J:J,"&gt;="&amp;B144,'5_ADMISSIONS MODEL (calc)'!B:B,"&lt;="&amp;B144)+SUMIFS('5_ADMISSIONS MODEL (calc)'!L:L,'5_ADMISSIONS MODEL (calc)'!M:M,"&gt;"&amp;B144,'5_ADMISSIONS MODEL (calc)'!B:B,"&lt;="&amp;B144)+SUMIFS('5_ADMISSIONS MODEL (calc)'!L:L,'5_ADMISSIONS MODEL (calc)'!N:N,"&lt;="&amp;B144,'5_ADMISSIONS MODEL (calc)'!O:O,"&gt;="&amp;B144)+SUMIFS('5_ADMISSIONS MODEL (calc)'!P:P,'5_ADMISSIONS MODEL (calc)'!Q:Q,"&gt;"&amp;B144,'5_ADMISSIONS MODEL (calc)'!B:B,"&lt;="&amp;B144)</f>
        <v>20081238.064324964</v>
      </c>
      <c r="U144" s="7">
        <f>'1_MODEL INPUTS'!$E$35*(1-'1_MODEL INPUTS'!$E$37)</f>
        <v>192.39999999999995</v>
      </c>
      <c r="V144" s="23">
        <f>'1_MODEL INPUTS'!$E$36*(1-'1_MODEL INPUTS'!$E$38+'1_MODEL INPUTS'!$E$39)</f>
        <v>3018.7999999999997</v>
      </c>
      <c r="W144" s="9">
        <f t="shared" si="7"/>
        <v>-7233521.2353715394</v>
      </c>
      <c r="X144" s="9">
        <f t="shared" si="8"/>
        <v>-20078219.264324963</v>
      </c>
    </row>
    <row r="145" spans="2:24" x14ac:dyDescent="0.45">
      <c r="B145" s="11">
        <v>139</v>
      </c>
      <c r="C145" s="90">
        <f>VLOOKUP(B145,'4_INFECTION MODEL (calc)'!G:H,2,FALSE)</f>
        <v>44044</v>
      </c>
      <c r="D145" s="58">
        <f>VLOOKUP(B145,'4_INFECTION MODEL (calc)'!C:E,3,FALSE)</f>
        <v>13816548.989576757</v>
      </c>
      <c r="E145" s="58">
        <f>D145*'1_MODEL INPUTS'!$E$18</f>
        <v>3752072.2856057901</v>
      </c>
      <c r="F145" s="59">
        <f>E145*'1_MODEL INPUTS'!$E$19</f>
        <v>2712748.2624929859</v>
      </c>
      <c r="G145" s="59">
        <f>F145*'1_MODEL INPUTS'!$E$20</f>
        <v>2712748.2624929859</v>
      </c>
      <c r="H145" s="11">
        <f>B145+'1_MODEL INPUTS'!$E$25-1</f>
        <v>152</v>
      </c>
      <c r="I145" s="59">
        <f>F145*'1_MODEL INPUTS'!$E$21</f>
        <v>0</v>
      </c>
      <c r="J145" s="11">
        <f>B145+'1_MODEL INPUTS'!$E$25-1</f>
        <v>152</v>
      </c>
      <c r="K145" s="58">
        <f>E145*'1_MODEL INPUTS'!$E$22</f>
        <v>1039324.0231128039</v>
      </c>
      <c r="L145" s="58">
        <f>K145*'1_MODEL INPUTS'!$E$23</f>
        <v>530055.25178753003</v>
      </c>
      <c r="M145" s="58">
        <f>B145+'1_MODEL INPUTS'!$E$28</f>
        <v>140</v>
      </c>
      <c r="N145" s="58">
        <f>M145+'1_MODEL INPUTS'!$E$29</f>
        <v>155</v>
      </c>
      <c r="O145" s="58">
        <f>N145+'1_MODEL INPUTS'!$E$30-1</f>
        <v>168</v>
      </c>
      <c r="P145" s="58">
        <f>K145*'1_MODEL INPUTS'!$E$24</f>
        <v>509268.7713252739</v>
      </c>
      <c r="Q145" s="11">
        <f>B145+'1_MODEL INPUTS'!$E$32</f>
        <v>140</v>
      </c>
      <c r="R145" s="11">
        <f>Q145+'1_MODEL INPUTS'!$E$33-1</f>
        <v>173</v>
      </c>
      <c r="S145" s="93">
        <f t="shared" si="6"/>
        <v>8061154.574993181</v>
      </c>
      <c r="T145" s="7">
        <f>SUMIFS(G:G,H:H,"&gt;="&amp;B145,'5_ADMISSIONS MODEL (calc)'!B:B,"&lt;="&amp;B145)+SUMIFS('5_ADMISSIONS MODEL (calc)'!I:I,'5_ADMISSIONS MODEL (calc)'!J:J,"&gt;="&amp;B145,'5_ADMISSIONS MODEL (calc)'!B:B,"&lt;="&amp;B145)+SUMIFS('5_ADMISSIONS MODEL (calc)'!L:L,'5_ADMISSIONS MODEL (calc)'!M:M,"&gt;"&amp;B145,'5_ADMISSIONS MODEL (calc)'!B:B,"&lt;="&amp;B145)+SUMIFS('5_ADMISSIONS MODEL (calc)'!L:L,'5_ADMISSIONS MODEL (calc)'!N:N,"&lt;="&amp;B145,'5_ADMISSIONS MODEL (calc)'!O:O,"&gt;="&amp;B145)+SUMIFS('5_ADMISSIONS MODEL (calc)'!P:P,'5_ADMISSIONS MODEL (calc)'!Q:Q,"&gt;"&amp;B145,'5_ADMISSIONS MODEL (calc)'!B:B,"&lt;="&amp;B145)</f>
        <v>22378265.473795742</v>
      </c>
      <c r="U145" s="7">
        <f>'1_MODEL INPUTS'!$E$35*(1-'1_MODEL INPUTS'!$E$37)</f>
        <v>192.39999999999995</v>
      </c>
      <c r="V145" s="23">
        <f>'1_MODEL INPUTS'!$E$36*(1-'1_MODEL INPUTS'!$E$38+'1_MODEL INPUTS'!$E$39)</f>
        <v>3018.7999999999997</v>
      </c>
      <c r="W145" s="9">
        <f t="shared" si="7"/>
        <v>-8060962.1749931807</v>
      </c>
      <c r="X145" s="9">
        <f t="shared" si="8"/>
        <v>-22375246.673795741</v>
      </c>
    </row>
    <row r="146" spans="2:24" x14ac:dyDescent="0.45">
      <c r="B146" s="11">
        <v>140</v>
      </c>
      <c r="C146" s="90">
        <f>VLOOKUP(B146,'4_INFECTION MODEL (calc)'!G:H,2,FALSE)</f>
        <v>44045</v>
      </c>
      <c r="D146" s="58">
        <f>VLOOKUP(B146,'4_INFECTION MODEL (calc)'!C:E,3,FALSE)</f>
        <v>15396979.022410989</v>
      </c>
      <c r="E146" s="58">
        <f>D146*'1_MODEL INPUTS'!$E$18</f>
        <v>4181259.6123405555</v>
      </c>
      <c r="F146" s="59">
        <f>E146*'1_MODEL INPUTS'!$E$19</f>
        <v>3023050.6997222216</v>
      </c>
      <c r="G146" s="59">
        <f>F146*'1_MODEL INPUTS'!$E$20</f>
        <v>3023050.6997222216</v>
      </c>
      <c r="H146" s="11">
        <f>B146+'1_MODEL INPUTS'!$E$25-1</f>
        <v>153</v>
      </c>
      <c r="I146" s="59">
        <f>F146*'1_MODEL INPUTS'!$E$21</f>
        <v>0</v>
      </c>
      <c r="J146" s="11">
        <f>B146+'1_MODEL INPUTS'!$E$25-1</f>
        <v>153</v>
      </c>
      <c r="K146" s="58">
        <f>E146*'1_MODEL INPUTS'!$E$22</f>
        <v>1158208.9126183339</v>
      </c>
      <c r="L146" s="58">
        <f>K146*'1_MODEL INPUTS'!$E$23</f>
        <v>590686.54543535027</v>
      </c>
      <c r="M146" s="58">
        <f>B146+'1_MODEL INPUTS'!$E$28</f>
        <v>141</v>
      </c>
      <c r="N146" s="58">
        <f>M146+'1_MODEL INPUTS'!$E$29</f>
        <v>156</v>
      </c>
      <c r="O146" s="58">
        <f>N146+'1_MODEL INPUTS'!$E$30-1</f>
        <v>169</v>
      </c>
      <c r="P146" s="58">
        <f>K146*'1_MODEL INPUTS'!$E$24</f>
        <v>567522.36718298367</v>
      </c>
      <c r="Q146" s="11">
        <f>B146+'1_MODEL INPUTS'!$E$32</f>
        <v>141</v>
      </c>
      <c r="R146" s="11">
        <f>Q146+'1_MODEL INPUTS'!$E$33-1</f>
        <v>174</v>
      </c>
      <c r="S146" s="93">
        <f t="shared" si="6"/>
        <v>8983243.7883886266</v>
      </c>
      <c r="T146" s="7">
        <f>SUMIFS(G:G,H:H,"&gt;="&amp;B146,'5_ADMISSIONS MODEL (calc)'!B:B,"&lt;="&amp;B146)+SUMIFS('5_ADMISSIONS MODEL (calc)'!I:I,'5_ADMISSIONS MODEL (calc)'!J:J,"&gt;="&amp;B146,'5_ADMISSIONS MODEL (calc)'!B:B,"&lt;="&amp;B146)+SUMIFS('5_ADMISSIONS MODEL (calc)'!L:L,'5_ADMISSIONS MODEL (calc)'!M:M,"&gt;"&amp;B146,'5_ADMISSIONS MODEL (calc)'!B:B,"&lt;="&amp;B146)+SUMIFS('5_ADMISSIONS MODEL (calc)'!L:L,'5_ADMISSIONS MODEL (calc)'!N:N,"&lt;="&amp;B146,'5_ADMISSIONS MODEL (calc)'!O:O,"&gt;="&amp;B146)+SUMIFS('5_ADMISSIONS MODEL (calc)'!P:P,'5_ADMISSIONS MODEL (calc)'!Q:Q,"&gt;"&amp;B146,'5_ADMISSIONS MODEL (calc)'!B:B,"&lt;="&amp;B146)</f>
        <v>24938042.366289359</v>
      </c>
      <c r="U146" s="7">
        <f>'1_MODEL INPUTS'!$E$35*(1-'1_MODEL INPUTS'!$E$37)</f>
        <v>192.39999999999995</v>
      </c>
      <c r="V146" s="23">
        <f>'1_MODEL INPUTS'!$E$36*(1-'1_MODEL INPUTS'!$E$38+'1_MODEL INPUTS'!$E$39)</f>
        <v>3018.7999999999997</v>
      </c>
      <c r="W146" s="9">
        <f t="shared" si="7"/>
        <v>-8983051.3883886263</v>
      </c>
      <c r="X146" s="9">
        <f t="shared" si="8"/>
        <v>-24935023.566289358</v>
      </c>
    </row>
    <row r="147" spans="2:24" x14ac:dyDescent="0.45">
      <c r="B147" s="11">
        <v>141</v>
      </c>
      <c r="C147" s="90">
        <f>VLOOKUP(B147,'4_INFECTION MODEL (calc)'!G:H,2,FALSE)</f>
        <v>44046</v>
      </c>
      <c r="D147" s="58">
        <f>VLOOKUP(B147,'4_INFECTION MODEL (calc)'!C:E,3,FALSE)</f>
        <v>17158189.298601866</v>
      </c>
      <c r="E147" s="58">
        <f>D147*'1_MODEL INPUTS'!$E$18</f>
        <v>4659540.2793439543</v>
      </c>
      <c r="F147" s="59">
        <f>E147*'1_MODEL INPUTS'!$E$19</f>
        <v>3368847.6219656789</v>
      </c>
      <c r="G147" s="59">
        <f>F147*'1_MODEL INPUTS'!$E$20</f>
        <v>3368847.6219656789</v>
      </c>
      <c r="H147" s="11">
        <f>B147+'1_MODEL INPUTS'!$E$25-1</f>
        <v>154</v>
      </c>
      <c r="I147" s="59">
        <f>F147*'1_MODEL INPUTS'!$E$21</f>
        <v>0</v>
      </c>
      <c r="J147" s="11">
        <f>B147+'1_MODEL INPUTS'!$E$25-1</f>
        <v>154</v>
      </c>
      <c r="K147" s="58">
        <f>E147*'1_MODEL INPUTS'!$E$22</f>
        <v>1290692.6573782754</v>
      </c>
      <c r="L147" s="58">
        <f>K147*'1_MODEL INPUTS'!$E$23</f>
        <v>658253.25526292052</v>
      </c>
      <c r="M147" s="58">
        <f>B147+'1_MODEL INPUTS'!$E$28</f>
        <v>142</v>
      </c>
      <c r="N147" s="58">
        <f>M147+'1_MODEL INPUTS'!$E$29</f>
        <v>157</v>
      </c>
      <c r="O147" s="58">
        <f>N147+'1_MODEL INPUTS'!$E$30-1</f>
        <v>170</v>
      </c>
      <c r="P147" s="58">
        <f>K147*'1_MODEL INPUTS'!$E$24</f>
        <v>632439.4021153549</v>
      </c>
      <c r="Q147" s="11">
        <f>B147+'1_MODEL INPUTS'!$E$32</f>
        <v>142</v>
      </c>
      <c r="R147" s="11">
        <f>Q147+'1_MODEL INPUTS'!$E$33-1</f>
        <v>175</v>
      </c>
      <c r="S147" s="93">
        <f t="shared" si="6"/>
        <v>10010807.783287186</v>
      </c>
      <c r="T147" s="7">
        <f>SUMIFS(G:G,H:H,"&gt;="&amp;B147,'5_ADMISSIONS MODEL (calc)'!B:B,"&lt;="&amp;B147)+SUMIFS('5_ADMISSIONS MODEL (calc)'!I:I,'5_ADMISSIONS MODEL (calc)'!J:J,"&gt;="&amp;B147,'5_ADMISSIONS MODEL (calc)'!B:B,"&lt;="&amp;B147)+SUMIFS('5_ADMISSIONS MODEL (calc)'!L:L,'5_ADMISSIONS MODEL (calc)'!M:M,"&gt;"&amp;B147,'5_ADMISSIONS MODEL (calc)'!B:B,"&lt;="&amp;B147)+SUMIFS('5_ADMISSIONS MODEL (calc)'!L:L,'5_ADMISSIONS MODEL (calc)'!N:N,"&lt;="&amp;B147,'5_ADMISSIONS MODEL (calc)'!O:O,"&gt;="&amp;B147)+SUMIFS('5_ADMISSIONS MODEL (calc)'!P:P,'5_ADMISSIONS MODEL (calc)'!Q:Q,"&gt;"&amp;B147,'5_ADMISSIONS MODEL (calc)'!B:B,"&lt;="&amp;B147)</f>
        <v>27790623.79928755</v>
      </c>
      <c r="U147" s="7">
        <f>'1_MODEL INPUTS'!$E$35*(1-'1_MODEL INPUTS'!$E$37)</f>
        <v>192.39999999999995</v>
      </c>
      <c r="V147" s="23">
        <f>'1_MODEL INPUTS'!$E$36*(1-'1_MODEL INPUTS'!$E$38+'1_MODEL INPUTS'!$E$39)</f>
        <v>3018.7999999999997</v>
      </c>
      <c r="W147" s="9">
        <f t="shared" si="7"/>
        <v>-10010615.383287186</v>
      </c>
      <c r="X147" s="9">
        <f t="shared" si="8"/>
        <v>-27787604.999287549</v>
      </c>
    </row>
    <row r="148" spans="2:24" x14ac:dyDescent="0.45">
      <c r="B148" s="11">
        <v>142</v>
      </c>
      <c r="C148" s="90">
        <f>VLOOKUP(B148,'4_INFECTION MODEL (calc)'!G:H,2,FALSE)</f>
        <v>44047</v>
      </c>
      <c r="D148" s="58">
        <f>VLOOKUP(B148,'4_INFECTION MODEL (calc)'!C:E,3,FALSE)</f>
        <v>19120858.68131268</v>
      </c>
      <c r="E148" s="58">
        <f>D148*'1_MODEL INPUTS'!$E$18</f>
        <v>5192529.9138924768</v>
      </c>
      <c r="F148" s="59">
        <f>E148*'1_MODEL INPUTS'!$E$19</f>
        <v>3754199.1277442607</v>
      </c>
      <c r="G148" s="59">
        <f>F148*'1_MODEL INPUTS'!$E$20</f>
        <v>3754199.1277442607</v>
      </c>
      <c r="H148" s="11">
        <f>B148+'1_MODEL INPUTS'!$E$25-1</f>
        <v>155</v>
      </c>
      <c r="I148" s="59">
        <f>F148*'1_MODEL INPUTS'!$E$21</f>
        <v>0</v>
      </c>
      <c r="J148" s="11">
        <f>B148+'1_MODEL INPUTS'!$E$25-1</f>
        <v>155</v>
      </c>
      <c r="K148" s="58">
        <f>E148*'1_MODEL INPUTS'!$E$22</f>
        <v>1438330.7861482161</v>
      </c>
      <c r="L148" s="58">
        <f>K148*'1_MODEL INPUTS'!$E$23</f>
        <v>733548.7009355902</v>
      </c>
      <c r="M148" s="58">
        <f>B148+'1_MODEL INPUTS'!$E$28</f>
        <v>143</v>
      </c>
      <c r="N148" s="58">
        <f>M148+'1_MODEL INPUTS'!$E$29</f>
        <v>158</v>
      </c>
      <c r="O148" s="58">
        <f>N148+'1_MODEL INPUTS'!$E$30-1</f>
        <v>171</v>
      </c>
      <c r="P148" s="58">
        <f>K148*'1_MODEL INPUTS'!$E$24</f>
        <v>704782.08521262591</v>
      </c>
      <c r="Q148" s="11">
        <f>B148+'1_MODEL INPUTS'!$E$32</f>
        <v>143</v>
      </c>
      <c r="R148" s="11">
        <f>Q148+'1_MODEL INPUTS'!$E$33-1</f>
        <v>176</v>
      </c>
      <c r="S148" s="93">
        <f t="shared" si="6"/>
        <v>11155911.476371011</v>
      </c>
      <c r="T148" s="7">
        <f>SUMIFS(G:G,H:H,"&gt;="&amp;B148,'5_ADMISSIONS MODEL (calc)'!B:B,"&lt;="&amp;B148)+SUMIFS('5_ADMISSIONS MODEL (calc)'!I:I,'5_ADMISSIONS MODEL (calc)'!J:J,"&gt;="&amp;B148,'5_ADMISSIONS MODEL (calc)'!B:B,"&lt;="&amp;B148)+SUMIFS('5_ADMISSIONS MODEL (calc)'!L:L,'5_ADMISSIONS MODEL (calc)'!M:M,"&gt;"&amp;B148,'5_ADMISSIONS MODEL (calc)'!B:B,"&lt;="&amp;B148)+SUMIFS('5_ADMISSIONS MODEL (calc)'!L:L,'5_ADMISSIONS MODEL (calc)'!N:N,"&lt;="&amp;B148,'5_ADMISSIONS MODEL (calc)'!O:O,"&gt;="&amp;B148)+SUMIFS('5_ADMISSIONS MODEL (calc)'!P:P,'5_ADMISSIONS MODEL (calc)'!Q:Q,"&gt;"&amp;B148,'5_ADMISSIONS MODEL (calc)'!B:B,"&lt;="&amp;B148)</f>
        <v>30969502.73039595</v>
      </c>
      <c r="U148" s="7">
        <f>'1_MODEL INPUTS'!$E$35*(1-'1_MODEL INPUTS'!$E$37)</f>
        <v>192.39999999999995</v>
      </c>
      <c r="V148" s="23">
        <f>'1_MODEL INPUTS'!$E$36*(1-'1_MODEL INPUTS'!$E$38+'1_MODEL INPUTS'!$E$39)</f>
        <v>3018.7999999999997</v>
      </c>
      <c r="W148" s="9">
        <f t="shared" si="7"/>
        <v>-11155719.07637101</v>
      </c>
      <c r="X148" s="9">
        <f t="shared" si="8"/>
        <v>-30966483.93039595</v>
      </c>
    </row>
    <row r="149" spans="2:24" x14ac:dyDescent="0.45">
      <c r="B149" s="11">
        <v>143</v>
      </c>
      <c r="C149" s="90">
        <f>VLOOKUP(B149,'4_INFECTION MODEL (calc)'!G:H,2,FALSE)</f>
        <v>44048</v>
      </c>
      <c r="D149" s="58">
        <f>VLOOKUP(B149,'4_INFECTION MODEL (calc)'!C:E,3,FALSE)</f>
        <v>21308031.421504408</v>
      </c>
      <c r="E149" s="58">
        <f>D149*'1_MODEL INPUTS'!$E$18</f>
        <v>5786486.4965743618</v>
      </c>
      <c r="F149" s="59">
        <f>E149*'1_MODEL INPUTS'!$E$19</f>
        <v>4183629.7370232632</v>
      </c>
      <c r="G149" s="59">
        <f>F149*'1_MODEL INPUTS'!$E$20</f>
        <v>4183629.7370232632</v>
      </c>
      <c r="H149" s="11">
        <f>B149+'1_MODEL INPUTS'!$E$25-1</f>
        <v>156</v>
      </c>
      <c r="I149" s="59">
        <f>F149*'1_MODEL INPUTS'!$E$21</f>
        <v>0</v>
      </c>
      <c r="J149" s="11">
        <f>B149+'1_MODEL INPUTS'!$E$25-1</f>
        <v>156</v>
      </c>
      <c r="K149" s="58">
        <f>E149*'1_MODEL INPUTS'!$E$22</f>
        <v>1602856.7595510983</v>
      </c>
      <c r="L149" s="58">
        <f>K149*'1_MODEL INPUTS'!$E$23</f>
        <v>817456.94737106015</v>
      </c>
      <c r="M149" s="58">
        <f>B149+'1_MODEL INPUTS'!$E$28</f>
        <v>144</v>
      </c>
      <c r="N149" s="58">
        <f>M149+'1_MODEL INPUTS'!$E$29</f>
        <v>159</v>
      </c>
      <c r="O149" s="58">
        <f>N149+'1_MODEL INPUTS'!$E$30-1</f>
        <v>172</v>
      </c>
      <c r="P149" s="58">
        <f>K149*'1_MODEL INPUTS'!$E$24</f>
        <v>785399.81218003819</v>
      </c>
      <c r="Q149" s="11">
        <f>B149+'1_MODEL INPUTS'!$E$32</f>
        <v>144</v>
      </c>
      <c r="R149" s="11">
        <f>Q149+'1_MODEL INPUTS'!$E$33-1</f>
        <v>177</v>
      </c>
      <c r="S149" s="93">
        <f t="shared" si="6"/>
        <v>12431999.850841224</v>
      </c>
      <c r="T149" s="7">
        <f>SUMIFS(G:G,H:H,"&gt;="&amp;B149,'5_ADMISSIONS MODEL (calc)'!B:B,"&lt;="&amp;B149)+SUMIFS('5_ADMISSIONS MODEL (calc)'!I:I,'5_ADMISSIONS MODEL (calc)'!J:J,"&gt;="&amp;B149,'5_ADMISSIONS MODEL (calc)'!B:B,"&lt;="&amp;B149)+SUMIFS('5_ADMISSIONS MODEL (calc)'!L:L,'5_ADMISSIONS MODEL (calc)'!M:M,"&gt;"&amp;B149,'5_ADMISSIONS MODEL (calc)'!B:B,"&lt;="&amp;B149)+SUMIFS('5_ADMISSIONS MODEL (calc)'!L:L,'5_ADMISSIONS MODEL (calc)'!N:N,"&lt;="&amp;B149,'5_ADMISSIONS MODEL (calc)'!O:O,"&gt;="&amp;B149)+SUMIFS('5_ADMISSIONS MODEL (calc)'!P:P,'5_ADMISSIONS MODEL (calc)'!Q:Q,"&gt;"&amp;B149,'5_ADMISSIONS MODEL (calc)'!B:B,"&lt;="&amp;B149)</f>
        <v>34512003.267540537</v>
      </c>
      <c r="U149" s="7">
        <f>'1_MODEL INPUTS'!$E$35*(1-'1_MODEL INPUTS'!$E$37)</f>
        <v>192.39999999999995</v>
      </c>
      <c r="V149" s="23">
        <f>'1_MODEL INPUTS'!$E$36*(1-'1_MODEL INPUTS'!$E$38+'1_MODEL INPUTS'!$E$39)</f>
        <v>3018.7999999999997</v>
      </c>
      <c r="W149" s="9">
        <f t="shared" si="7"/>
        <v>-12431807.450841224</v>
      </c>
      <c r="X149" s="9">
        <f t="shared" si="8"/>
        <v>-34508984.46754054</v>
      </c>
    </row>
    <row r="150" spans="2:24" x14ac:dyDescent="0.45">
      <c r="B150" s="11">
        <v>144</v>
      </c>
      <c r="C150" s="90">
        <f>VLOOKUP(B150,'4_INFECTION MODEL (calc)'!G:H,2,FALSE)</f>
        <v>44049</v>
      </c>
      <c r="D150" s="58">
        <f>VLOOKUP(B150,'4_INFECTION MODEL (calc)'!C:E,3,FALSE)</f>
        <v>23745387.726941168</v>
      </c>
      <c r="E150" s="58">
        <f>D150*'1_MODEL INPUTS'!$E$18</f>
        <v>6448383.8379926058</v>
      </c>
      <c r="F150" s="59">
        <f>E150*'1_MODEL INPUTS'!$E$19</f>
        <v>4662181.5148686534</v>
      </c>
      <c r="G150" s="59">
        <f>F150*'1_MODEL INPUTS'!$E$20</f>
        <v>4662181.5148686534</v>
      </c>
      <c r="H150" s="11">
        <f>B150+'1_MODEL INPUTS'!$E$25-1</f>
        <v>157</v>
      </c>
      <c r="I150" s="59">
        <f>F150*'1_MODEL INPUTS'!$E$21</f>
        <v>0</v>
      </c>
      <c r="J150" s="11">
        <f>B150+'1_MODEL INPUTS'!$E$25-1</f>
        <v>157</v>
      </c>
      <c r="K150" s="58">
        <f>E150*'1_MODEL INPUTS'!$E$22</f>
        <v>1786202.3231239519</v>
      </c>
      <c r="L150" s="58">
        <f>K150*'1_MODEL INPUTS'!$E$23</f>
        <v>910963.18479321548</v>
      </c>
      <c r="M150" s="58">
        <f>B150+'1_MODEL INPUTS'!$E$28</f>
        <v>145</v>
      </c>
      <c r="N150" s="58">
        <f>M150+'1_MODEL INPUTS'!$E$29</f>
        <v>160</v>
      </c>
      <c r="O150" s="58">
        <f>N150+'1_MODEL INPUTS'!$E$30-1</f>
        <v>173</v>
      </c>
      <c r="P150" s="58">
        <f>K150*'1_MODEL INPUTS'!$E$24</f>
        <v>875239.13833073643</v>
      </c>
      <c r="Q150" s="11">
        <f>B150+'1_MODEL INPUTS'!$E$32</f>
        <v>145</v>
      </c>
      <c r="R150" s="11">
        <f>Q150+'1_MODEL INPUTS'!$E$33-1</f>
        <v>178</v>
      </c>
      <c r="S150" s="93">
        <f t="shared" si="6"/>
        <v>13854055.817731574</v>
      </c>
      <c r="T150" s="7">
        <f>SUMIFS(G:G,H:H,"&gt;="&amp;B150,'5_ADMISSIONS MODEL (calc)'!B:B,"&lt;="&amp;B150)+SUMIFS('5_ADMISSIONS MODEL (calc)'!I:I,'5_ADMISSIONS MODEL (calc)'!J:J,"&gt;="&amp;B150,'5_ADMISSIONS MODEL (calc)'!B:B,"&lt;="&amp;B150)+SUMIFS('5_ADMISSIONS MODEL (calc)'!L:L,'5_ADMISSIONS MODEL (calc)'!M:M,"&gt;"&amp;B150,'5_ADMISSIONS MODEL (calc)'!B:B,"&lt;="&amp;B150)+SUMIFS('5_ADMISSIONS MODEL (calc)'!L:L,'5_ADMISSIONS MODEL (calc)'!N:N,"&lt;="&amp;B150,'5_ADMISSIONS MODEL (calc)'!O:O,"&gt;="&amp;B150)+SUMIFS('5_ADMISSIONS MODEL (calc)'!P:P,'5_ADMISSIONS MODEL (calc)'!Q:Q,"&gt;"&amp;B150,'5_ADMISSIONS MODEL (calc)'!B:B,"&lt;="&amp;B150)</f>
        <v>38459718.901773281</v>
      </c>
      <c r="U150" s="7">
        <f>'1_MODEL INPUTS'!$E$35*(1-'1_MODEL INPUTS'!$E$37)</f>
        <v>192.39999999999995</v>
      </c>
      <c r="V150" s="23">
        <f>'1_MODEL INPUTS'!$E$36*(1-'1_MODEL INPUTS'!$E$38+'1_MODEL INPUTS'!$E$39)</f>
        <v>3018.7999999999997</v>
      </c>
      <c r="W150" s="9">
        <f t="shared" si="7"/>
        <v>-13853863.417731574</v>
      </c>
      <c r="X150" s="9">
        <f t="shared" si="8"/>
        <v>-38456700.101773284</v>
      </c>
    </row>
    <row r="151" spans="2:24" x14ac:dyDescent="0.45">
      <c r="B151" s="11">
        <v>145</v>
      </c>
      <c r="C151" s="90">
        <f>VLOOKUP(B151,'4_INFECTION MODEL (calc)'!G:H,2,FALSE)</f>
        <v>44050</v>
      </c>
      <c r="D151" s="58">
        <f>VLOOKUP(B151,'4_INFECTION MODEL (calc)'!C:E,3,FALSE)</f>
        <v>26461545.280702502</v>
      </c>
      <c r="E151" s="58">
        <f>D151*'1_MODEL INPUTS'!$E$18</f>
        <v>7185993.4602285931</v>
      </c>
      <c r="F151" s="59">
        <f>E151*'1_MODEL INPUTS'!$E$19</f>
        <v>5195473.2717452729</v>
      </c>
      <c r="G151" s="59">
        <f>F151*'1_MODEL INPUTS'!$E$20</f>
        <v>5195473.2717452729</v>
      </c>
      <c r="H151" s="11">
        <f>B151+'1_MODEL INPUTS'!$E$25-1</f>
        <v>158</v>
      </c>
      <c r="I151" s="59">
        <f>F151*'1_MODEL INPUTS'!$E$21</f>
        <v>0</v>
      </c>
      <c r="J151" s="11">
        <f>B151+'1_MODEL INPUTS'!$E$25-1</f>
        <v>158</v>
      </c>
      <c r="K151" s="58">
        <f>E151*'1_MODEL INPUTS'!$E$22</f>
        <v>1990520.1884833204</v>
      </c>
      <c r="L151" s="58">
        <f>K151*'1_MODEL INPUTS'!$E$23</f>
        <v>1015165.2961264934</v>
      </c>
      <c r="M151" s="58">
        <f>B151+'1_MODEL INPUTS'!$E$28</f>
        <v>146</v>
      </c>
      <c r="N151" s="58">
        <f>M151+'1_MODEL INPUTS'!$E$29</f>
        <v>161</v>
      </c>
      <c r="O151" s="58">
        <f>N151+'1_MODEL INPUTS'!$E$30-1</f>
        <v>174</v>
      </c>
      <c r="P151" s="58">
        <f>K151*'1_MODEL INPUTS'!$E$24</f>
        <v>975354.89235682704</v>
      </c>
      <c r="Q151" s="11">
        <f>B151+'1_MODEL INPUTS'!$E$32</f>
        <v>146</v>
      </c>
      <c r="R151" s="11">
        <f>Q151+'1_MODEL INPUTS'!$E$33-1</f>
        <v>179</v>
      </c>
      <c r="S151" s="93">
        <f t="shared" si="6"/>
        <v>15438776.134463556</v>
      </c>
      <c r="T151" s="7">
        <f>SUMIFS(G:G,H:H,"&gt;="&amp;B151,'5_ADMISSIONS MODEL (calc)'!B:B,"&lt;="&amp;B151)+SUMIFS('5_ADMISSIONS MODEL (calc)'!I:I,'5_ADMISSIONS MODEL (calc)'!J:J,"&gt;="&amp;B151,'5_ADMISSIONS MODEL (calc)'!B:B,"&lt;="&amp;B151)+SUMIFS('5_ADMISSIONS MODEL (calc)'!L:L,'5_ADMISSIONS MODEL (calc)'!M:M,"&gt;"&amp;B151,'5_ADMISSIONS MODEL (calc)'!B:B,"&lt;="&amp;B151)+SUMIFS('5_ADMISSIONS MODEL (calc)'!L:L,'5_ADMISSIONS MODEL (calc)'!N:N,"&lt;="&amp;B151,'5_ADMISSIONS MODEL (calc)'!O:O,"&gt;="&amp;B151)+SUMIFS('5_ADMISSIONS MODEL (calc)'!P:P,'5_ADMISSIONS MODEL (calc)'!Q:Q,"&gt;"&amp;B151,'5_ADMISSIONS MODEL (calc)'!B:B,"&lt;="&amp;B151)</f>
        <v>42859000.868100807</v>
      </c>
      <c r="U151" s="7">
        <f>'1_MODEL INPUTS'!$E$35*(1-'1_MODEL INPUTS'!$E$37)</f>
        <v>192.39999999999995</v>
      </c>
      <c r="V151" s="23">
        <f>'1_MODEL INPUTS'!$E$36*(1-'1_MODEL INPUTS'!$E$38+'1_MODEL INPUTS'!$E$39)</f>
        <v>3018.7999999999997</v>
      </c>
      <c r="W151" s="9">
        <f t="shared" si="7"/>
        <v>-15438583.734463556</v>
      </c>
      <c r="X151" s="9">
        <f t="shared" si="8"/>
        <v>-42855982.06810081</v>
      </c>
    </row>
    <row r="152" spans="2:24" x14ac:dyDescent="0.45">
      <c r="B152" s="11">
        <v>146</v>
      </c>
      <c r="C152" s="90">
        <f>VLOOKUP(B152,'4_INFECTION MODEL (calc)'!G:H,2,FALSE)</f>
        <v>44051</v>
      </c>
      <c r="D152" s="58">
        <f>VLOOKUP(B152,'4_INFECTION MODEL (calc)'!C:E,3,FALSE)</f>
        <v>29488395.249415785</v>
      </c>
      <c r="E152" s="58">
        <f>D152*'1_MODEL INPUTS'!$E$18</f>
        <v>8007975.8444595309</v>
      </c>
      <c r="F152" s="59">
        <f>E152*'1_MODEL INPUTS'!$E$19</f>
        <v>5789766.5355442408</v>
      </c>
      <c r="G152" s="59">
        <f>F152*'1_MODEL INPUTS'!$E$20</f>
        <v>5789766.5355442408</v>
      </c>
      <c r="H152" s="11">
        <f>B152+'1_MODEL INPUTS'!$E$25-1</f>
        <v>159</v>
      </c>
      <c r="I152" s="59">
        <f>F152*'1_MODEL INPUTS'!$E$21</f>
        <v>0</v>
      </c>
      <c r="J152" s="11">
        <f>B152+'1_MODEL INPUTS'!$E$25-1</f>
        <v>159</v>
      </c>
      <c r="K152" s="58">
        <f>E152*'1_MODEL INPUTS'!$E$22</f>
        <v>2218209.3089152901</v>
      </c>
      <c r="L152" s="58">
        <f>K152*'1_MODEL INPUTS'!$E$23</f>
        <v>1131286.7475467979</v>
      </c>
      <c r="M152" s="58">
        <f>B152+'1_MODEL INPUTS'!$E$28</f>
        <v>147</v>
      </c>
      <c r="N152" s="58">
        <f>M152+'1_MODEL INPUTS'!$E$29</f>
        <v>162</v>
      </c>
      <c r="O152" s="58">
        <f>N152+'1_MODEL INPUTS'!$E$30-1</f>
        <v>175</v>
      </c>
      <c r="P152" s="58">
        <f>K152*'1_MODEL INPUTS'!$E$24</f>
        <v>1086922.5613684922</v>
      </c>
      <c r="Q152" s="11">
        <f>B152+'1_MODEL INPUTS'!$E$32</f>
        <v>147</v>
      </c>
      <c r="R152" s="11">
        <f>Q152+'1_MODEL INPUTS'!$E$33-1</f>
        <v>180</v>
      </c>
      <c r="S152" s="93">
        <f t="shared" si="6"/>
        <v>17204767.446152046</v>
      </c>
      <c r="T152" s="7">
        <f>SUMIFS(G:G,H:H,"&gt;="&amp;B152,'5_ADMISSIONS MODEL (calc)'!B:B,"&lt;="&amp;B152)+SUMIFS('5_ADMISSIONS MODEL (calc)'!I:I,'5_ADMISSIONS MODEL (calc)'!J:J,"&gt;="&amp;B152,'5_ADMISSIONS MODEL (calc)'!B:B,"&lt;="&amp;B152)+SUMIFS('5_ADMISSIONS MODEL (calc)'!L:L,'5_ADMISSIONS MODEL (calc)'!M:M,"&gt;"&amp;B152,'5_ADMISSIONS MODEL (calc)'!B:B,"&lt;="&amp;B152)+SUMIFS('5_ADMISSIONS MODEL (calc)'!L:L,'5_ADMISSIONS MODEL (calc)'!N:N,"&lt;="&amp;B152,'5_ADMISSIONS MODEL (calc)'!O:O,"&gt;="&amp;B152)+SUMIFS('5_ADMISSIONS MODEL (calc)'!P:P,'5_ADMISSIONS MODEL (calc)'!Q:Q,"&gt;"&amp;B152,'5_ADMISSIONS MODEL (calc)'!B:B,"&lt;="&amp;B152)</f>
        <v>47761502.368317395</v>
      </c>
      <c r="U152" s="7">
        <f>'1_MODEL INPUTS'!$E$35*(1-'1_MODEL INPUTS'!$E$37)</f>
        <v>192.39999999999995</v>
      </c>
      <c r="V152" s="23">
        <f>'1_MODEL INPUTS'!$E$36*(1-'1_MODEL INPUTS'!$E$38+'1_MODEL INPUTS'!$E$39)</f>
        <v>3018.7999999999997</v>
      </c>
      <c r="W152" s="9">
        <f t="shared" si="7"/>
        <v>-17204575.046152048</v>
      </c>
      <c r="X152" s="9">
        <f t="shared" si="8"/>
        <v>-47758483.568317398</v>
      </c>
    </row>
    <row r="153" spans="2:24" x14ac:dyDescent="0.45">
      <c r="B153" s="11">
        <v>147</v>
      </c>
      <c r="C153" s="90">
        <f>VLOOKUP(B153,'4_INFECTION MODEL (calc)'!G:H,2,FALSE)</f>
        <v>44052</v>
      </c>
      <c r="D153" s="58">
        <f>VLOOKUP(B153,'4_INFECTION MODEL (calc)'!C:E,3,FALSE)</f>
        <v>32861476.726376653</v>
      </c>
      <c r="E153" s="58">
        <f>D153*'1_MODEL INPUTS'!$E$18</f>
        <v>8923982.1160938498</v>
      </c>
      <c r="F153" s="59">
        <f>E153*'1_MODEL INPUTS'!$E$19</f>
        <v>6452039.0699358536</v>
      </c>
      <c r="G153" s="59">
        <f>F153*'1_MODEL INPUTS'!$E$20</f>
        <v>6452039.0699358536</v>
      </c>
      <c r="H153" s="11">
        <f>B153+'1_MODEL INPUTS'!$E$25-1</f>
        <v>160</v>
      </c>
      <c r="I153" s="59">
        <f>F153*'1_MODEL INPUTS'!$E$21</f>
        <v>0</v>
      </c>
      <c r="J153" s="11">
        <f>B153+'1_MODEL INPUTS'!$E$25-1</f>
        <v>160</v>
      </c>
      <c r="K153" s="58">
        <f>E153*'1_MODEL INPUTS'!$E$22</f>
        <v>2471943.0461579966</v>
      </c>
      <c r="L153" s="58">
        <f>K153*'1_MODEL INPUTS'!$E$23</f>
        <v>1260690.9535405783</v>
      </c>
      <c r="M153" s="58">
        <f>B153+'1_MODEL INPUTS'!$E$28</f>
        <v>148</v>
      </c>
      <c r="N153" s="58">
        <f>M153+'1_MODEL INPUTS'!$E$29</f>
        <v>163</v>
      </c>
      <c r="O153" s="58">
        <f>N153+'1_MODEL INPUTS'!$E$30-1</f>
        <v>176</v>
      </c>
      <c r="P153" s="58">
        <f>K153*'1_MODEL INPUTS'!$E$24</f>
        <v>1211252.0926174184</v>
      </c>
      <c r="Q153" s="11">
        <f>B153+'1_MODEL INPUTS'!$E$32</f>
        <v>148</v>
      </c>
      <c r="R153" s="11">
        <f>Q153+'1_MODEL INPUTS'!$E$33-1</f>
        <v>181</v>
      </c>
      <c r="S153" s="93">
        <f t="shared" si="6"/>
        <v>19172764.751437232</v>
      </c>
      <c r="T153" s="7">
        <f>SUMIFS(G:G,H:H,"&gt;="&amp;B153,'5_ADMISSIONS MODEL (calc)'!B:B,"&lt;="&amp;B153)+SUMIFS('5_ADMISSIONS MODEL (calc)'!I:I,'5_ADMISSIONS MODEL (calc)'!J:J,"&gt;="&amp;B153,'5_ADMISSIONS MODEL (calc)'!B:B,"&lt;="&amp;B153)+SUMIFS('5_ADMISSIONS MODEL (calc)'!L:L,'5_ADMISSIONS MODEL (calc)'!M:M,"&gt;"&amp;B153,'5_ADMISSIONS MODEL (calc)'!B:B,"&lt;="&amp;B153)+SUMIFS('5_ADMISSIONS MODEL (calc)'!L:L,'5_ADMISSIONS MODEL (calc)'!N:N,"&lt;="&amp;B153,'5_ADMISSIONS MODEL (calc)'!O:O,"&gt;="&amp;B153)+SUMIFS('5_ADMISSIONS MODEL (calc)'!P:P,'5_ADMISSIONS MODEL (calc)'!Q:Q,"&gt;"&amp;B153,'5_ADMISSIONS MODEL (calc)'!B:B,"&lt;="&amp;B153)</f>
        <v>53224785.04571522</v>
      </c>
      <c r="U153" s="7">
        <f>'1_MODEL INPUTS'!$E$35*(1-'1_MODEL INPUTS'!$E$37)</f>
        <v>192.39999999999995</v>
      </c>
      <c r="V153" s="23">
        <f>'1_MODEL INPUTS'!$E$36*(1-'1_MODEL INPUTS'!$E$38+'1_MODEL INPUTS'!$E$39)</f>
        <v>3018.7999999999997</v>
      </c>
      <c r="W153" s="9">
        <f t="shared" si="7"/>
        <v>-19172572.351437233</v>
      </c>
      <c r="X153" s="9">
        <f t="shared" si="8"/>
        <v>-53221766.245715223</v>
      </c>
    </row>
    <row r="154" spans="2:24" x14ac:dyDescent="0.45">
      <c r="B154" s="11">
        <v>148</v>
      </c>
      <c r="C154" s="90">
        <f>VLOOKUP(B154,'4_INFECTION MODEL (calc)'!G:H,2,FALSE)</f>
        <v>44053</v>
      </c>
      <c r="D154" s="58">
        <f>VLOOKUP(B154,'4_INFECTION MODEL (calc)'!C:E,3,FALSE)</f>
        <v>36620394.005997479</v>
      </c>
      <c r="E154" s="58">
        <f>D154*'1_MODEL INPUTS'!$E$18</f>
        <v>9944767.3613377884</v>
      </c>
      <c r="F154" s="59">
        <f>E154*'1_MODEL INPUTS'!$E$19</f>
        <v>7190066.8022472207</v>
      </c>
      <c r="G154" s="59">
        <f>F154*'1_MODEL INPUTS'!$E$20</f>
        <v>7190066.8022472207</v>
      </c>
      <c r="H154" s="11">
        <f>B154+'1_MODEL INPUTS'!$E$25-1</f>
        <v>161</v>
      </c>
      <c r="I154" s="59">
        <f>F154*'1_MODEL INPUTS'!$E$21</f>
        <v>0</v>
      </c>
      <c r="J154" s="11">
        <f>B154+'1_MODEL INPUTS'!$E$25-1</f>
        <v>161</v>
      </c>
      <c r="K154" s="58">
        <f>E154*'1_MODEL INPUTS'!$E$22</f>
        <v>2754700.5590905678</v>
      </c>
      <c r="L154" s="58">
        <f>K154*'1_MODEL INPUTS'!$E$23</f>
        <v>1404897.2851361895</v>
      </c>
      <c r="M154" s="58">
        <f>B154+'1_MODEL INPUTS'!$E$28</f>
        <v>149</v>
      </c>
      <c r="N154" s="58">
        <f>M154+'1_MODEL INPUTS'!$E$29</f>
        <v>164</v>
      </c>
      <c r="O154" s="58">
        <f>N154+'1_MODEL INPUTS'!$E$30-1</f>
        <v>177</v>
      </c>
      <c r="P154" s="58">
        <f>K154*'1_MODEL INPUTS'!$E$24</f>
        <v>1349803.2739543782</v>
      </c>
      <c r="Q154" s="11">
        <f>B154+'1_MODEL INPUTS'!$E$32</f>
        <v>149</v>
      </c>
      <c r="R154" s="11">
        <f>Q154+'1_MODEL INPUTS'!$E$33-1</f>
        <v>182</v>
      </c>
      <c r="S154" s="93">
        <f t="shared" si="6"/>
        <v>21365874.857911482</v>
      </c>
      <c r="T154" s="7">
        <f>SUMIFS(G:G,H:H,"&gt;="&amp;B154,'5_ADMISSIONS MODEL (calc)'!B:B,"&lt;="&amp;B154)+SUMIFS('5_ADMISSIONS MODEL (calc)'!I:I,'5_ADMISSIONS MODEL (calc)'!J:J,"&gt;="&amp;B154,'5_ADMISSIONS MODEL (calc)'!B:B,"&lt;="&amp;B154)+SUMIFS('5_ADMISSIONS MODEL (calc)'!L:L,'5_ADMISSIONS MODEL (calc)'!M:M,"&gt;"&amp;B154,'5_ADMISSIONS MODEL (calc)'!B:B,"&lt;="&amp;B154)+SUMIFS('5_ADMISSIONS MODEL (calc)'!L:L,'5_ADMISSIONS MODEL (calc)'!N:N,"&lt;="&amp;B154,'5_ADMISSIONS MODEL (calc)'!O:O,"&gt;="&amp;B154)+SUMIFS('5_ADMISSIONS MODEL (calc)'!P:P,'5_ADMISSIONS MODEL (calc)'!Q:Q,"&gt;"&amp;B154,'5_ADMISSIONS MODEL (calc)'!B:B,"&lt;="&amp;B154)</f>
        <v>59312994.832461126</v>
      </c>
      <c r="U154" s="7">
        <f>'1_MODEL INPUTS'!$E$35*(1-'1_MODEL INPUTS'!$E$37)</f>
        <v>192.39999999999995</v>
      </c>
      <c r="V154" s="23">
        <f>'1_MODEL INPUTS'!$E$36*(1-'1_MODEL INPUTS'!$E$38+'1_MODEL INPUTS'!$E$39)</f>
        <v>3018.7999999999997</v>
      </c>
      <c r="W154" s="9">
        <f t="shared" si="7"/>
        <v>-21365682.457911484</v>
      </c>
      <c r="X154" s="9">
        <f t="shared" si="8"/>
        <v>-59309976.032461129</v>
      </c>
    </row>
    <row r="155" spans="2:24" x14ac:dyDescent="0.45">
      <c r="B155" s="11">
        <v>149</v>
      </c>
      <c r="C155" s="90">
        <f>VLOOKUP(B155,'4_INFECTION MODEL (calc)'!G:H,2,FALSE)</f>
        <v>44054</v>
      </c>
      <c r="D155" s="58">
        <f>VLOOKUP(B155,'4_INFECTION MODEL (calc)'!C:E,3,FALSE)</f>
        <v>40809281.588921785</v>
      </c>
      <c r="E155" s="58">
        <f>D155*'1_MODEL INPUTS'!$E$18</f>
        <v>11082316.905675197</v>
      </c>
      <c r="F155" s="59">
        <f>E155*'1_MODEL INPUTS'!$E$19</f>
        <v>8012515.1228031674</v>
      </c>
      <c r="G155" s="59">
        <f>F155*'1_MODEL INPUTS'!$E$20</f>
        <v>8012515.1228031674</v>
      </c>
      <c r="H155" s="11">
        <f>B155+'1_MODEL INPUTS'!$E$25-1</f>
        <v>162</v>
      </c>
      <c r="I155" s="59">
        <f>F155*'1_MODEL INPUTS'!$E$21</f>
        <v>0</v>
      </c>
      <c r="J155" s="11">
        <f>B155+'1_MODEL INPUTS'!$E$25-1</f>
        <v>162</v>
      </c>
      <c r="K155" s="58">
        <f>E155*'1_MODEL INPUTS'!$E$22</f>
        <v>3069801.78287203</v>
      </c>
      <c r="L155" s="58">
        <f>K155*'1_MODEL INPUTS'!$E$23</f>
        <v>1565598.9092647354</v>
      </c>
      <c r="M155" s="58">
        <f>B155+'1_MODEL INPUTS'!$E$28</f>
        <v>150</v>
      </c>
      <c r="N155" s="58">
        <f>M155+'1_MODEL INPUTS'!$E$29</f>
        <v>165</v>
      </c>
      <c r="O155" s="58">
        <f>N155+'1_MODEL INPUTS'!$E$30-1</f>
        <v>178</v>
      </c>
      <c r="P155" s="58">
        <f>K155*'1_MODEL INPUTS'!$E$24</f>
        <v>1504202.8736072946</v>
      </c>
      <c r="Q155" s="11">
        <f>B155+'1_MODEL INPUTS'!$E$32</f>
        <v>150</v>
      </c>
      <c r="R155" s="11">
        <f>Q155+'1_MODEL INPUTS'!$E$33-1</f>
        <v>183</v>
      </c>
      <c r="S155" s="93">
        <f t="shared" si="6"/>
        <v>23809847.685619447</v>
      </c>
      <c r="T155" s="7">
        <f>SUMIFS(G:G,H:H,"&gt;="&amp;B155,'5_ADMISSIONS MODEL (calc)'!B:B,"&lt;="&amp;B155)+SUMIFS('5_ADMISSIONS MODEL (calc)'!I:I,'5_ADMISSIONS MODEL (calc)'!J:J,"&gt;="&amp;B155,'5_ADMISSIONS MODEL (calc)'!B:B,"&lt;="&amp;B155)+SUMIFS('5_ADMISSIONS MODEL (calc)'!L:L,'5_ADMISSIONS MODEL (calc)'!M:M,"&gt;"&amp;B155,'5_ADMISSIONS MODEL (calc)'!B:B,"&lt;="&amp;B155)+SUMIFS('5_ADMISSIONS MODEL (calc)'!L:L,'5_ADMISSIONS MODEL (calc)'!N:N,"&lt;="&amp;B155,'5_ADMISSIONS MODEL (calc)'!O:O,"&gt;="&amp;B155)+SUMIFS('5_ADMISSIONS MODEL (calc)'!P:P,'5_ADMISSIONS MODEL (calc)'!Q:Q,"&gt;"&amp;B155,'5_ADMISSIONS MODEL (calc)'!B:B,"&lt;="&amp;B155)</f>
        <v>66097615.104953349</v>
      </c>
      <c r="U155" s="7">
        <f>'1_MODEL INPUTS'!$E$35*(1-'1_MODEL INPUTS'!$E$37)</f>
        <v>192.39999999999995</v>
      </c>
      <c r="V155" s="23">
        <f>'1_MODEL INPUTS'!$E$36*(1-'1_MODEL INPUTS'!$E$38+'1_MODEL INPUTS'!$E$39)</f>
        <v>3018.7999999999997</v>
      </c>
      <c r="W155" s="9">
        <f t="shared" si="7"/>
        <v>-23809655.285619449</v>
      </c>
      <c r="X155" s="9">
        <f t="shared" si="8"/>
        <v>-66094596.304953352</v>
      </c>
    </row>
    <row r="156" spans="2:24" x14ac:dyDescent="0.45">
      <c r="B156" s="11">
        <v>150</v>
      </c>
      <c r="C156" s="90">
        <f>VLOOKUP(B156,'4_INFECTION MODEL (calc)'!G:H,2,FALSE)</f>
        <v>44055</v>
      </c>
      <c r="D156" s="58">
        <f>VLOOKUP(B156,'4_INFECTION MODEL (calc)'!C:E,3,FALSE)</f>
        <v>45477322.377557039</v>
      </c>
      <c r="E156" s="58">
        <f>D156*'1_MODEL INPUTS'!$E$18</f>
        <v>12349987.036930764</v>
      </c>
      <c r="F156" s="59">
        <f>E156*'1_MODEL INPUTS'!$E$19</f>
        <v>8929040.6277009416</v>
      </c>
      <c r="G156" s="59">
        <f>F156*'1_MODEL INPUTS'!$E$20</f>
        <v>8929040.6277009416</v>
      </c>
      <c r="H156" s="11">
        <f>B156+'1_MODEL INPUTS'!$E$25-1</f>
        <v>163</v>
      </c>
      <c r="I156" s="59">
        <f>F156*'1_MODEL INPUTS'!$E$21</f>
        <v>0</v>
      </c>
      <c r="J156" s="11">
        <f>B156+'1_MODEL INPUTS'!$E$25-1</f>
        <v>163</v>
      </c>
      <c r="K156" s="58">
        <f>E156*'1_MODEL INPUTS'!$E$22</f>
        <v>3420946.409229822</v>
      </c>
      <c r="L156" s="58">
        <f>K156*'1_MODEL INPUTS'!$E$23</f>
        <v>1744682.6687072092</v>
      </c>
      <c r="M156" s="58">
        <f>B156+'1_MODEL INPUTS'!$E$28</f>
        <v>151</v>
      </c>
      <c r="N156" s="58">
        <f>M156+'1_MODEL INPUTS'!$E$29</f>
        <v>166</v>
      </c>
      <c r="O156" s="58">
        <f>N156+'1_MODEL INPUTS'!$E$30-1</f>
        <v>179</v>
      </c>
      <c r="P156" s="58">
        <f>K156*'1_MODEL INPUTS'!$E$24</f>
        <v>1676263.7405226128</v>
      </c>
      <c r="Q156" s="11">
        <f>B156+'1_MODEL INPUTS'!$E$32</f>
        <v>151</v>
      </c>
      <c r="R156" s="11">
        <f>Q156+'1_MODEL INPUTS'!$E$33-1</f>
        <v>184</v>
      </c>
      <c r="S156" s="93">
        <f t="shared" si="6"/>
        <v>26533378.604081802</v>
      </c>
      <c r="T156" s="7">
        <f>SUMIFS(G:G,H:H,"&gt;="&amp;B156,'5_ADMISSIONS MODEL (calc)'!B:B,"&lt;="&amp;B156)+SUMIFS('5_ADMISSIONS MODEL (calc)'!I:I,'5_ADMISSIONS MODEL (calc)'!J:J,"&gt;="&amp;B156,'5_ADMISSIONS MODEL (calc)'!B:B,"&lt;="&amp;B156)+SUMIFS('5_ADMISSIONS MODEL (calc)'!L:L,'5_ADMISSIONS MODEL (calc)'!M:M,"&gt;"&amp;B156,'5_ADMISSIONS MODEL (calc)'!B:B,"&lt;="&amp;B156)+SUMIFS('5_ADMISSIONS MODEL (calc)'!L:L,'5_ADMISSIONS MODEL (calc)'!N:N,"&lt;="&amp;B156,'5_ADMISSIONS MODEL (calc)'!O:O,"&gt;="&amp;B156)+SUMIFS('5_ADMISSIONS MODEL (calc)'!P:P,'5_ADMISSIONS MODEL (calc)'!Q:Q,"&gt;"&amp;B156,'5_ADMISSIONS MODEL (calc)'!B:B,"&lt;="&amp;B156)</f>
        <v>73658305.990166008</v>
      </c>
      <c r="U156" s="7">
        <f>'1_MODEL INPUTS'!$E$35*(1-'1_MODEL INPUTS'!$E$37)</f>
        <v>192.39999999999995</v>
      </c>
      <c r="V156" s="23">
        <f>'1_MODEL INPUTS'!$E$36*(1-'1_MODEL INPUTS'!$E$38+'1_MODEL INPUTS'!$E$39)</f>
        <v>3018.7999999999997</v>
      </c>
      <c r="W156" s="9">
        <f t="shared" si="7"/>
        <v>-26533186.204081804</v>
      </c>
      <c r="X156" s="9">
        <f t="shared" si="8"/>
        <v>-73655287.190166011</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F225-6E23-4B40-884D-8A401A16FCCA}">
  <dimension ref="B2:I59"/>
  <sheetViews>
    <sheetView workbookViewId="0">
      <selection activeCell="D15" sqref="D15"/>
    </sheetView>
  </sheetViews>
  <sheetFormatPr defaultRowHeight="14.25" x14ac:dyDescent="0.45"/>
  <cols>
    <col min="1" max="1" width="2.6640625" customWidth="1"/>
    <col min="2" max="2" width="26.06640625" style="11" bestFit="1" customWidth="1"/>
    <col min="3" max="3" width="26.06640625" style="11" customWidth="1"/>
    <col min="4" max="4" width="17.1328125" bestFit="1" customWidth="1"/>
    <col min="5" max="5" width="13.3984375" customWidth="1"/>
    <col min="6" max="6" width="17.3984375" style="8" hidden="1" customWidth="1"/>
    <col min="7" max="7" width="19.73046875" style="8" customWidth="1"/>
    <col min="8" max="8" width="10.86328125" style="7" bestFit="1" customWidth="1"/>
    <col min="10" max="10" width="9.73046875" bestFit="1" customWidth="1"/>
  </cols>
  <sheetData>
    <row r="2" spans="2:9" x14ac:dyDescent="0.45">
      <c r="B2" s="69" t="s">
        <v>239</v>
      </c>
      <c r="C2" s="69"/>
    </row>
    <row r="3" spans="2:9" x14ac:dyDescent="0.45">
      <c r="B3" s="69" t="s">
        <v>233</v>
      </c>
      <c r="C3" s="91">
        <f>'Cases by State'!C4</f>
        <v>43906</v>
      </c>
    </row>
    <row r="5" spans="2:9" x14ac:dyDescent="0.45">
      <c r="B5" s="69" t="s">
        <v>241</v>
      </c>
      <c r="C5" s="91">
        <f>C3</f>
        <v>43906</v>
      </c>
      <c r="D5" s="67">
        <f>SUM(D8:D58)</f>
        <v>3814</v>
      </c>
      <c r="E5" s="68">
        <v>312431290</v>
      </c>
      <c r="F5" s="71">
        <v>0.16</v>
      </c>
      <c r="G5" s="71">
        <v>0.3</v>
      </c>
      <c r="H5" s="67">
        <f>SUM(H8:H58)</f>
        <v>471476</v>
      </c>
      <c r="I5" s="67">
        <f>SUM(I8:I59)</f>
        <v>61957</v>
      </c>
    </row>
    <row r="6" spans="2:9" x14ac:dyDescent="0.45">
      <c r="B6" s="69" t="s">
        <v>276</v>
      </c>
    </row>
    <row r="7" spans="2:9" s="3" customFormat="1" ht="72" customHeight="1" x14ac:dyDescent="0.45">
      <c r="B7" s="70" t="s">
        <v>177</v>
      </c>
      <c r="C7" s="70" t="s">
        <v>87</v>
      </c>
      <c r="D7" s="2" t="s">
        <v>277</v>
      </c>
      <c r="E7" s="2" t="s">
        <v>178</v>
      </c>
      <c r="F7" s="72" t="s">
        <v>179</v>
      </c>
      <c r="G7" s="72" t="s">
        <v>180</v>
      </c>
      <c r="H7" s="73" t="s">
        <v>269</v>
      </c>
      <c r="I7" s="2" t="s">
        <v>248</v>
      </c>
    </row>
    <row r="8" spans="2:9" x14ac:dyDescent="0.45">
      <c r="B8" s="11" t="s">
        <v>226</v>
      </c>
      <c r="C8" s="90">
        <f>$C$3</f>
        <v>43906</v>
      </c>
      <c r="D8">
        <f>VLOOKUP(B8,'Cases by State'!B:C,2,FALSE)</f>
        <v>23</v>
      </c>
      <c r="E8" s="7">
        <v>4903185</v>
      </c>
      <c r="F8" s="8">
        <v>0.17</v>
      </c>
      <c r="G8" s="8">
        <v>0.32867272727272734</v>
      </c>
      <c r="H8" s="7">
        <f>VLOOKUP(B8,'Beds by State'!B:H,7,FALSE)</f>
        <v>9311</v>
      </c>
      <c r="I8" s="7">
        <f>VLOOKUP(B8,'Beds by State'!B:H,3,FALSE)</f>
        <v>1062</v>
      </c>
    </row>
    <row r="9" spans="2:9" x14ac:dyDescent="0.45">
      <c r="B9" s="11" t="s">
        <v>228</v>
      </c>
      <c r="C9" s="90">
        <f t="shared" ref="C9:C58" si="0">$C$3</f>
        <v>43906</v>
      </c>
      <c r="D9">
        <f>VLOOKUP(B9,'Cases by State'!B:C,2,FALSE)</f>
        <v>1</v>
      </c>
      <c r="E9" s="7">
        <v>731545</v>
      </c>
      <c r="F9" s="8">
        <v>0.12</v>
      </c>
      <c r="G9" s="8">
        <v>0.18590000000000001</v>
      </c>
      <c r="H9" s="7">
        <f>VLOOKUP(B9,'Beds by State'!B:H,7,FALSE)</f>
        <v>897</v>
      </c>
      <c r="I9" s="7">
        <f>VLOOKUP(B9,'Beds by State'!B:H,3,FALSE)</f>
        <v>106</v>
      </c>
    </row>
    <row r="10" spans="2:9" x14ac:dyDescent="0.45">
      <c r="B10" s="11" t="s">
        <v>209</v>
      </c>
      <c r="C10" s="90">
        <f t="shared" si="0"/>
        <v>43906</v>
      </c>
      <c r="D10">
        <f>VLOOKUP(B10,'Cases by State'!B:C,2,FALSE)</f>
        <v>13</v>
      </c>
      <c r="E10" s="7">
        <v>7278717</v>
      </c>
      <c r="F10" s="8">
        <v>0.18</v>
      </c>
      <c r="G10" s="8">
        <v>0.35722727272727273</v>
      </c>
      <c r="H10" s="7">
        <f>VLOOKUP(B10,'Beds by State'!B:H,7,FALSE)</f>
        <v>9153</v>
      </c>
      <c r="I10" s="7">
        <f>VLOOKUP(B10,'Beds by State'!B:H,3,FALSE)</f>
        <v>1286</v>
      </c>
    </row>
    <row r="11" spans="2:9" x14ac:dyDescent="0.45">
      <c r="B11" s="11" t="s">
        <v>214</v>
      </c>
      <c r="C11" s="90">
        <f t="shared" si="0"/>
        <v>43906</v>
      </c>
      <c r="D11">
        <f>VLOOKUP(B11,'Cases by State'!B:C,2,FALSE)</f>
        <v>16</v>
      </c>
      <c r="E11" s="7">
        <v>3017804</v>
      </c>
      <c r="F11" s="8">
        <v>0.17</v>
      </c>
      <c r="G11" s="8">
        <v>0.32867272727272734</v>
      </c>
      <c r="H11" s="7">
        <f>VLOOKUP(B11,'Beds by State'!B:H,7,FALSE)</f>
        <v>5674</v>
      </c>
      <c r="I11" s="7">
        <f>VLOOKUP(B11,'Beds by State'!B:H,3,FALSE)</f>
        <v>640</v>
      </c>
    </row>
    <row r="12" spans="2:9" x14ac:dyDescent="0.45">
      <c r="B12" s="11" t="s">
        <v>183</v>
      </c>
      <c r="C12" s="90">
        <f t="shared" si="0"/>
        <v>43906</v>
      </c>
      <c r="D12">
        <f>VLOOKUP(B12,'Cases by State'!B:C,2,FALSE)</f>
        <v>475</v>
      </c>
      <c r="E12" s="7">
        <v>39512223</v>
      </c>
      <c r="F12" s="8">
        <v>0.14000000000000001</v>
      </c>
      <c r="G12" s="8">
        <v>0.24300909090909095</v>
      </c>
      <c r="H12" s="7">
        <f>VLOOKUP(B12,'Beds by State'!B:H,7,FALSE)</f>
        <v>44440</v>
      </c>
      <c r="I12" s="7">
        <f>VLOOKUP(B12,'Beds by State'!B:H,3,FALSE)</f>
        <v>6872</v>
      </c>
    </row>
    <row r="13" spans="2:9" x14ac:dyDescent="0.45">
      <c r="B13" s="11" t="s">
        <v>185</v>
      </c>
      <c r="C13" s="90">
        <f t="shared" si="0"/>
        <v>43906</v>
      </c>
      <c r="D13">
        <f>VLOOKUP(B13,'Cases by State'!B:C,2,FALSE)</f>
        <v>136</v>
      </c>
      <c r="E13" s="7">
        <v>5758736</v>
      </c>
      <c r="F13" s="8">
        <v>0.14000000000000001</v>
      </c>
      <c r="G13" s="8">
        <v>0.24300909090909095</v>
      </c>
      <c r="H13" s="7">
        <f>VLOOKUP(B13,'Beds by State'!B:H,7,FALSE)</f>
        <v>5624</v>
      </c>
      <c r="I13" s="7">
        <f>VLOOKUP(B13,'Beds by State'!B:H,3,FALSE)</f>
        <v>881</v>
      </c>
    </row>
    <row r="14" spans="2:9" x14ac:dyDescent="0.45">
      <c r="B14" s="11" t="s">
        <v>213</v>
      </c>
      <c r="C14" s="90">
        <f t="shared" si="0"/>
        <v>43906</v>
      </c>
      <c r="D14">
        <f>VLOOKUP(B14,'Cases by State'!B:C,2,FALSE)</f>
        <v>26</v>
      </c>
      <c r="E14" s="7">
        <v>3565287</v>
      </c>
      <c r="F14" s="8">
        <v>0.17</v>
      </c>
      <c r="G14" s="8">
        <v>0.32867272727272734</v>
      </c>
      <c r="H14" s="7">
        <f>VLOOKUP(B14,'Beds by State'!B:H,7,FALSE)</f>
        <v>5088</v>
      </c>
      <c r="I14" s="7">
        <f>VLOOKUP(B14,'Beds by State'!B:H,3,FALSE)</f>
        <v>594</v>
      </c>
    </row>
    <row r="15" spans="2:9" x14ac:dyDescent="0.45">
      <c r="B15" s="11" t="s">
        <v>217</v>
      </c>
      <c r="C15" s="90">
        <f t="shared" si="0"/>
        <v>43906</v>
      </c>
      <c r="D15">
        <f>VLOOKUP(B15,'Cases by State'!B:C,2,FALSE)</f>
        <v>7</v>
      </c>
      <c r="E15" s="7">
        <v>973764</v>
      </c>
      <c r="F15" s="8">
        <v>0.19</v>
      </c>
      <c r="G15" s="8">
        <v>0.38578181818181823</v>
      </c>
      <c r="H15" s="7">
        <f>VLOOKUP(B15,'Beds by State'!B:H,7,FALSE)</f>
        <v>1537</v>
      </c>
      <c r="I15" s="7">
        <f>VLOOKUP(B15,'Beds by State'!B:H,3,FALSE)</f>
        <v>140</v>
      </c>
    </row>
    <row r="16" spans="2:9" x14ac:dyDescent="0.45">
      <c r="B16" s="11" t="s">
        <v>208</v>
      </c>
      <c r="C16" s="90">
        <f t="shared" si="0"/>
        <v>43906</v>
      </c>
      <c r="D16">
        <f>VLOOKUP(B16,'Cases by State'!B:C,2,FALSE)</f>
        <v>17</v>
      </c>
      <c r="E16" s="7">
        <v>705749</v>
      </c>
      <c r="F16" s="8">
        <v>0.12</v>
      </c>
      <c r="G16" s="8">
        <v>0.18590000000000001</v>
      </c>
      <c r="H16" s="7">
        <f>VLOOKUP(B16,'Beds by State'!B:H,7,FALSE)</f>
        <v>1604</v>
      </c>
      <c r="I16" s="7">
        <f>VLOOKUP(B16,'Beds by State'!B:H,3,FALSE)</f>
        <v>254</v>
      </c>
    </row>
    <row r="17" spans="2:9" x14ac:dyDescent="0.45">
      <c r="B17" s="11" t="s">
        <v>186</v>
      </c>
      <c r="C17" s="90">
        <f t="shared" si="0"/>
        <v>43906</v>
      </c>
      <c r="D17">
        <f>VLOOKUP(B17,'Cases by State'!B:C,2,FALSE)</f>
        <v>110</v>
      </c>
      <c r="E17" s="7">
        <v>21477737</v>
      </c>
      <c r="F17" s="8">
        <v>0.21</v>
      </c>
      <c r="G17" s="8">
        <v>0.44289090909090911</v>
      </c>
      <c r="H17" s="7">
        <f>VLOOKUP(B17,'Beds by State'!B:H,7,FALSE)</f>
        <v>34504</v>
      </c>
      <c r="I17" s="7">
        <f>VLOOKUP(B17,'Beds by State'!B:H,3,FALSE)</f>
        <v>4704</v>
      </c>
    </row>
    <row r="18" spans="2:9" x14ac:dyDescent="0.45">
      <c r="B18" s="11" t="s">
        <v>188</v>
      </c>
      <c r="C18" s="90">
        <f t="shared" si="0"/>
        <v>43906</v>
      </c>
      <c r="D18">
        <f>VLOOKUP(B18,'Cases by State'!B:C,2,FALSE)</f>
        <v>99</v>
      </c>
      <c r="E18" s="7">
        <v>10617423</v>
      </c>
      <c r="F18" s="8">
        <v>0.14000000000000001</v>
      </c>
      <c r="G18" s="8">
        <v>0.24300909090909095</v>
      </c>
      <c r="H18" s="7">
        <f>VLOOKUP(B18,'Beds by State'!B:H,7,FALSE)</f>
        <v>12571</v>
      </c>
      <c r="I18" s="7">
        <f>VLOOKUP(B18,'Beds by State'!B:H,3,FALSE)</f>
        <v>2175</v>
      </c>
    </row>
    <row r="19" spans="2:9" x14ac:dyDescent="0.45">
      <c r="B19" s="11" t="s">
        <v>223</v>
      </c>
      <c r="C19" s="90">
        <f t="shared" si="0"/>
        <v>43906</v>
      </c>
      <c r="D19">
        <f>VLOOKUP(B19,'Cases by State'!B:C,2,FALSE)</f>
        <v>7</v>
      </c>
      <c r="E19" s="7">
        <v>1415872</v>
      </c>
      <c r="F19" s="8">
        <v>0.19</v>
      </c>
      <c r="G19" s="8">
        <v>0.38578181818181823</v>
      </c>
      <c r="H19" s="7">
        <f>VLOOKUP(B19,'Beds by State'!B:H,7,FALSE)</f>
        <v>1680</v>
      </c>
      <c r="I19" s="7">
        <f>VLOOKUP(B19,'Beds by State'!B:H,3,FALSE)</f>
        <v>169</v>
      </c>
    </row>
    <row r="20" spans="2:9" x14ac:dyDescent="0.45">
      <c r="B20" s="11" t="s">
        <v>229</v>
      </c>
      <c r="C20" s="90">
        <f t="shared" si="0"/>
        <v>43906</v>
      </c>
      <c r="D20">
        <f>VLOOKUP(B20,'Cases by State'!B:C,2,FALSE)</f>
        <v>5</v>
      </c>
      <c r="E20" s="7">
        <v>1787065</v>
      </c>
      <c r="F20" s="8">
        <v>0.16</v>
      </c>
      <c r="G20" s="8">
        <v>0.30011818181818184</v>
      </c>
      <c r="H20" s="7">
        <f>VLOOKUP(B20,'Beds by State'!B:H,7,FALSE)</f>
        <v>1801</v>
      </c>
      <c r="I20" s="7">
        <f>VLOOKUP(B20,'Beds by State'!B:H,3,FALSE)</f>
        <v>285</v>
      </c>
    </row>
    <row r="21" spans="2:9" x14ac:dyDescent="0.45">
      <c r="B21" s="11" t="s">
        <v>191</v>
      </c>
      <c r="C21" s="90">
        <f t="shared" si="0"/>
        <v>43906</v>
      </c>
      <c r="D21">
        <f>VLOOKUP(B21,'Cases by State'!B:C,2,FALSE)</f>
        <v>95</v>
      </c>
      <c r="E21" s="7">
        <v>12671821</v>
      </c>
      <c r="F21" s="8">
        <v>0.15</v>
      </c>
      <c r="G21" s="8">
        <v>0.2715636363636364</v>
      </c>
      <c r="H21" s="7">
        <f>VLOOKUP(B21,'Beds by State'!B:H,7,FALSE)</f>
        <v>19485</v>
      </c>
      <c r="I21" s="7">
        <f>VLOOKUP(B21,'Beds by State'!B:H,3,FALSE)</f>
        <v>2667</v>
      </c>
    </row>
    <row r="22" spans="2:9" x14ac:dyDescent="0.45">
      <c r="B22" s="11" t="s">
        <v>204</v>
      </c>
      <c r="C22" s="90">
        <f t="shared" si="0"/>
        <v>43906</v>
      </c>
      <c r="D22">
        <f>VLOOKUP(B22,'Cases by State'!B:C,2,FALSE)</f>
        <v>24</v>
      </c>
      <c r="E22" s="7">
        <v>6732219</v>
      </c>
      <c r="F22" s="8">
        <v>0.16</v>
      </c>
      <c r="G22" s="8">
        <v>0.30011818181818184</v>
      </c>
      <c r="H22" s="7">
        <f>VLOOKUP(B22,'Beds by State'!B:H,7,FALSE)</f>
        <v>10108</v>
      </c>
      <c r="I22" s="7">
        <f>VLOOKUP(B22,'Beds by State'!B:H,3,FALSE)</f>
        <v>1605</v>
      </c>
    </row>
    <row r="23" spans="2:9" x14ac:dyDescent="0.45">
      <c r="B23" s="11" t="s">
        <v>198</v>
      </c>
      <c r="C23" s="90">
        <f t="shared" si="0"/>
        <v>43906</v>
      </c>
      <c r="D23">
        <f>VLOOKUP(B23,'Cases by State'!B:C,2,FALSE)</f>
        <v>22</v>
      </c>
      <c r="E23" s="7">
        <v>3155070</v>
      </c>
      <c r="F23" s="8">
        <v>0.17</v>
      </c>
      <c r="G23" s="8">
        <v>0.32867272727272734</v>
      </c>
      <c r="H23" s="7">
        <f>VLOOKUP(B23,'Beds by State'!B:H,7,FALSE)</f>
        <v>5736</v>
      </c>
      <c r="I23" s="7">
        <f>VLOOKUP(B23,'Beds by State'!B:H,3,FALSE)</f>
        <v>408</v>
      </c>
    </row>
    <row r="24" spans="2:9" x14ac:dyDescent="0.45">
      <c r="B24" s="11" t="s">
        <v>215</v>
      </c>
      <c r="C24" s="90">
        <f t="shared" si="0"/>
        <v>43906</v>
      </c>
      <c r="D24">
        <f>VLOOKUP(B24,'Cases by State'!B:C,2,FALSE)</f>
        <v>9</v>
      </c>
      <c r="E24" s="7">
        <v>2913314</v>
      </c>
      <c r="F24" s="8">
        <v>0.16</v>
      </c>
      <c r="G24" s="8">
        <v>0.30011818181818184</v>
      </c>
      <c r="H24" s="7">
        <f>VLOOKUP(B24,'Beds by State'!B:H,7,FALSE)</f>
        <v>5424</v>
      </c>
      <c r="I24" s="7">
        <f>VLOOKUP(B24,'Beds by State'!B:H,3,FALSE)</f>
        <v>611</v>
      </c>
    </row>
    <row r="25" spans="2:9" x14ac:dyDescent="0.45">
      <c r="B25" s="11" t="s">
        <v>205</v>
      </c>
      <c r="C25" s="90">
        <f t="shared" si="0"/>
        <v>43906</v>
      </c>
      <c r="D25">
        <f>VLOOKUP(B25,'Cases by State'!B:C,2,FALSE)</f>
        <v>21</v>
      </c>
      <c r="E25" s="7">
        <v>4467673</v>
      </c>
      <c r="F25" s="8">
        <v>0.16</v>
      </c>
      <c r="G25" s="8">
        <v>0.30011818181818184</v>
      </c>
      <c r="H25" s="7">
        <f>VLOOKUP(B25,'Beds by State'!B:H,7,FALSE)</f>
        <v>8696</v>
      </c>
      <c r="I25" s="7">
        <f>VLOOKUP(B25,'Beds by State'!B:H,3,FALSE)</f>
        <v>1259</v>
      </c>
    </row>
    <row r="26" spans="2:9" x14ac:dyDescent="0.45">
      <c r="B26" s="11" t="s">
        <v>190</v>
      </c>
      <c r="C26" s="90">
        <f t="shared" si="0"/>
        <v>43906</v>
      </c>
      <c r="D26">
        <f>VLOOKUP(B26,'Cases by State'!B:C,2,FALSE)</f>
        <v>103</v>
      </c>
      <c r="E26" s="7">
        <v>4648794</v>
      </c>
      <c r="F26" s="8">
        <v>0.15</v>
      </c>
      <c r="G26" s="8">
        <v>0.2715636363636364</v>
      </c>
      <c r="H26" s="7">
        <f>VLOOKUP(B26,'Beds by State'!B:H,7,FALSE)</f>
        <v>8936</v>
      </c>
      <c r="I26" s="7">
        <f>VLOOKUP(B26,'Beds by State'!B:H,3,FALSE)</f>
        <v>1195</v>
      </c>
    </row>
    <row r="27" spans="2:9" x14ac:dyDescent="0.45">
      <c r="B27" s="11" t="s">
        <v>219</v>
      </c>
      <c r="C27" s="90">
        <f t="shared" si="0"/>
        <v>43906</v>
      </c>
      <c r="D27">
        <f>VLOOKUP(B27,'Cases by State'!B:C,2,FALSE)</f>
        <v>12</v>
      </c>
      <c r="E27" s="7">
        <v>1344212</v>
      </c>
      <c r="F27" s="8">
        <v>0.21</v>
      </c>
      <c r="G27" s="8">
        <v>0.44289090909090911</v>
      </c>
      <c r="H27" s="7">
        <f>VLOOKUP(B27,'Beds by State'!B:H,7,FALSE)</f>
        <v>2117</v>
      </c>
      <c r="I27" s="7">
        <f>VLOOKUP(B27,'Beds by State'!B:H,3,FALSE)</f>
        <v>218</v>
      </c>
    </row>
    <row r="28" spans="2:9" x14ac:dyDescent="0.45">
      <c r="B28" s="11" t="s">
        <v>197</v>
      </c>
      <c r="C28" s="90">
        <f t="shared" si="0"/>
        <v>43906</v>
      </c>
      <c r="D28">
        <f>VLOOKUP(B28,'Cases by State'!B:C,2,FALSE)</f>
        <v>39</v>
      </c>
      <c r="E28" s="7">
        <v>6045680</v>
      </c>
      <c r="F28" s="8">
        <v>0.15</v>
      </c>
      <c r="G28" s="8">
        <v>0.2715636363636364</v>
      </c>
      <c r="H28" s="7">
        <f>VLOOKUP(B28,'Beds by State'!B:H,7,FALSE)</f>
        <v>7547</v>
      </c>
      <c r="I28" s="7">
        <f>VLOOKUP(B28,'Beds by State'!B:H,3,FALSE)</f>
        <v>962</v>
      </c>
    </row>
    <row r="29" spans="2:9" x14ac:dyDescent="0.45">
      <c r="B29" s="11" t="s">
        <v>184</v>
      </c>
      <c r="C29" s="90">
        <f t="shared" si="0"/>
        <v>43906</v>
      </c>
      <c r="D29">
        <f>VLOOKUP(B29,'Cases by State'!B:C,2,FALSE)</f>
        <v>164</v>
      </c>
      <c r="E29" s="7">
        <v>6892503</v>
      </c>
      <c r="F29" s="8">
        <v>0.17</v>
      </c>
      <c r="G29" s="8">
        <v>0.32867272727272734</v>
      </c>
      <c r="H29" s="7">
        <f>VLOOKUP(B29,'Beds by State'!B:H,7,FALSE)</f>
        <v>10455</v>
      </c>
      <c r="I29" s="7">
        <f>VLOOKUP(B29,'Beds by State'!B:H,3,FALSE)</f>
        <v>1273</v>
      </c>
    </row>
    <row r="30" spans="2:9" x14ac:dyDescent="0.45">
      <c r="B30" s="11" t="s">
        <v>203</v>
      </c>
      <c r="C30" s="90">
        <f t="shared" si="0"/>
        <v>43906</v>
      </c>
      <c r="D30">
        <f>VLOOKUP(B30,'Cases by State'!B:C,2,FALSE)</f>
        <v>53</v>
      </c>
      <c r="E30" s="7">
        <v>9986857</v>
      </c>
      <c r="F30" s="8">
        <v>0.17</v>
      </c>
      <c r="G30" s="8">
        <v>0.32867272727272734</v>
      </c>
      <c r="H30" s="7">
        <f>VLOOKUP(B30,'Beds by State'!B:H,7,FALSE)</f>
        <v>14880</v>
      </c>
      <c r="I30" s="7">
        <f>VLOOKUP(B30,'Beds by State'!B:H,3,FALSE)</f>
        <v>1874</v>
      </c>
    </row>
    <row r="31" spans="2:9" x14ac:dyDescent="0.45">
      <c r="B31" s="11" t="s">
        <v>201</v>
      </c>
      <c r="C31" s="90">
        <f t="shared" si="0"/>
        <v>43906</v>
      </c>
      <c r="D31">
        <f>VLOOKUP(B31,'Cases by State'!B:C,2,FALSE)</f>
        <v>35</v>
      </c>
      <c r="E31" s="7">
        <v>5639632</v>
      </c>
      <c r="F31" s="8">
        <v>0.16</v>
      </c>
      <c r="G31" s="8">
        <v>0.30011818181818184</v>
      </c>
      <c r="H31" s="7">
        <f>VLOOKUP(B31,'Beds by State'!B:H,7,FALSE)</f>
        <v>7443</v>
      </c>
      <c r="I31" s="7">
        <f>VLOOKUP(B31,'Beds by State'!B:H,3,FALSE)</f>
        <v>899</v>
      </c>
    </row>
    <row r="32" spans="2:9" x14ac:dyDescent="0.45">
      <c r="B32" s="11" t="s">
        <v>220</v>
      </c>
      <c r="C32" s="90">
        <f t="shared" si="0"/>
        <v>43906</v>
      </c>
      <c r="D32">
        <f>VLOOKUP(B32,'Cases by State'!B:C,2,FALSE)</f>
        <v>10</v>
      </c>
      <c r="E32" s="7">
        <v>2976149</v>
      </c>
      <c r="F32" s="8">
        <v>0.16</v>
      </c>
      <c r="G32" s="8">
        <v>0.30011818181818184</v>
      </c>
      <c r="H32" s="7">
        <f>VLOOKUP(B32,'Beds by State'!B:H,7,FALSE)</f>
        <v>7449</v>
      </c>
      <c r="I32" s="7">
        <f>VLOOKUP(B32,'Beds by State'!B:H,3,FALSE)</f>
        <v>618</v>
      </c>
    </row>
    <row r="33" spans="2:9" x14ac:dyDescent="0.45">
      <c r="B33" s="11" t="s">
        <v>224</v>
      </c>
      <c r="C33" s="90">
        <f t="shared" si="0"/>
        <v>43906</v>
      </c>
      <c r="D33">
        <f>VLOOKUP(B33,'Cases by State'!B:C,2,FALSE)</f>
        <v>6</v>
      </c>
      <c r="E33" s="7">
        <v>6137428</v>
      </c>
      <c r="F33" s="8">
        <v>0.17</v>
      </c>
      <c r="G33" s="8">
        <v>0.32867272727272734</v>
      </c>
      <c r="H33" s="7">
        <f>VLOOKUP(B33,'Beds by State'!B:H,7,FALSE)</f>
        <v>11275</v>
      </c>
      <c r="I33" s="7">
        <f>VLOOKUP(B33,'Beds by State'!B:H,3,FALSE)</f>
        <v>1603</v>
      </c>
    </row>
    <row r="34" spans="2:9" x14ac:dyDescent="0.45">
      <c r="B34" s="11" t="s">
        <v>230</v>
      </c>
      <c r="C34" s="90">
        <f t="shared" si="0"/>
        <v>43906</v>
      </c>
      <c r="D34">
        <f>VLOOKUP(B34,'Cases by State'!B:C,2,FALSE)</f>
        <v>6</v>
      </c>
      <c r="E34" s="7">
        <v>1068778</v>
      </c>
      <c r="F34" s="8">
        <v>0.19</v>
      </c>
      <c r="G34" s="8">
        <v>0.38578181818181823</v>
      </c>
      <c r="H34" s="7">
        <f>VLOOKUP(B34,'Beds by State'!B:H,7,FALSE)</f>
        <v>2229</v>
      </c>
      <c r="I34" s="7">
        <f>VLOOKUP(B34,'Beds by State'!B:H,3,FALSE)</f>
        <v>159</v>
      </c>
    </row>
    <row r="35" spans="2:9" x14ac:dyDescent="0.45">
      <c r="B35" s="11" t="s">
        <v>195</v>
      </c>
      <c r="C35" s="90">
        <f t="shared" si="0"/>
        <v>43906</v>
      </c>
      <c r="D35">
        <f>VLOOKUP(B35,'Cases by State'!B:C,2,FALSE)</f>
        <v>33</v>
      </c>
      <c r="E35" s="7">
        <v>1934408</v>
      </c>
      <c r="F35" s="8">
        <v>0.16</v>
      </c>
      <c r="G35" s="8">
        <v>0.30011818181818184</v>
      </c>
      <c r="H35" s="7">
        <f>VLOOKUP(B35,'Beds by State'!B:H,7,FALSE)</f>
        <v>3723</v>
      </c>
      <c r="I35" s="7">
        <f>VLOOKUP(B35,'Beds by State'!B:H,3,FALSE)</f>
        <v>478</v>
      </c>
    </row>
    <row r="36" spans="2:9" x14ac:dyDescent="0.45">
      <c r="B36" s="11" t="s">
        <v>207</v>
      </c>
      <c r="C36" s="90">
        <f t="shared" si="0"/>
        <v>43906</v>
      </c>
      <c r="D36">
        <f>VLOOKUP(B36,'Cases by State'!B:C,2,FALSE)</f>
        <v>26</v>
      </c>
      <c r="E36" s="7">
        <v>3080156</v>
      </c>
      <c r="F36" s="8">
        <v>0.16</v>
      </c>
      <c r="G36" s="8">
        <v>0.30011818181818184</v>
      </c>
      <c r="H36" s="7">
        <f>VLOOKUP(B36,'Beds by State'!B:H,7,FALSE)</f>
        <v>2986</v>
      </c>
      <c r="I36" s="7">
        <f>VLOOKUP(B36,'Beds by State'!B:H,3,FALSE)</f>
        <v>683</v>
      </c>
    </row>
    <row r="37" spans="2:9" x14ac:dyDescent="0.45">
      <c r="B37" s="11" t="s">
        <v>212</v>
      </c>
      <c r="C37" s="90">
        <f t="shared" si="0"/>
        <v>43906</v>
      </c>
      <c r="D37">
        <f>VLOOKUP(B37,'Cases by State'!B:C,2,FALSE)</f>
        <v>13</v>
      </c>
      <c r="E37" s="7">
        <v>1359711</v>
      </c>
      <c r="F37" s="8">
        <v>0.18</v>
      </c>
      <c r="G37" s="8">
        <v>0.35722727272727273</v>
      </c>
      <c r="H37" s="7">
        <f>VLOOKUP(B37,'Beds by State'!B:H,7,FALSE)</f>
        <v>1436</v>
      </c>
      <c r="I37" s="7">
        <f>VLOOKUP(B37,'Beds by State'!B:H,3,FALSE)</f>
        <v>197</v>
      </c>
    </row>
    <row r="38" spans="2:9" x14ac:dyDescent="0.45">
      <c r="B38" s="11" t="s">
        <v>192</v>
      </c>
      <c r="C38" s="90">
        <f t="shared" si="0"/>
        <v>43906</v>
      </c>
      <c r="D38">
        <f>VLOOKUP(B38,'Cases by State'!B:C,2,FALSE)</f>
        <v>98</v>
      </c>
      <c r="E38" s="7">
        <v>8882190</v>
      </c>
      <c r="F38" s="8">
        <v>0.16</v>
      </c>
      <c r="G38" s="8">
        <v>0.30011818181818184</v>
      </c>
      <c r="H38" s="7">
        <f>VLOOKUP(B38,'Beds by State'!B:H,7,FALSE)</f>
        <v>12311</v>
      </c>
      <c r="I38" s="7">
        <f>VLOOKUP(B38,'Beds by State'!B:H,3,FALSE)</f>
        <v>1670</v>
      </c>
    </row>
    <row r="39" spans="2:9" x14ac:dyDescent="0.45">
      <c r="B39" s="11" t="s">
        <v>206</v>
      </c>
      <c r="C39" s="90">
        <f t="shared" si="0"/>
        <v>43906</v>
      </c>
      <c r="D39">
        <f>VLOOKUP(B39,'Cases by State'!B:C,2,FALSE)</f>
        <v>17</v>
      </c>
      <c r="E39" s="7">
        <v>2096829</v>
      </c>
      <c r="F39" s="8">
        <v>0.18</v>
      </c>
      <c r="G39" s="8">
        <v>0.35722727272727273</v>
      </c>
      <c r="H39" s="7">
        <f>VLOOKUP(B39,'Beds by State'!B:H,7,FALSE)</f>
        <v>2805</v>
      </c>
      <c r="I39" s="7">
        <f>VLOOKUP(B39,'Beds by State'!B:H,3,FALSE)</f>
        <v>300</v>
      </c>
    </row>
    <row r="40" spans="2:9" x14ac:dyDescent="0.45">
      <c r="B40" s="11" t="s">
        <v>182</v>
      </c>
      <c r="C40" s="90">
        <f t="shared" si="0"/>
        <v>43906</v>
      </c>
      <c r="D40">
        <f>VLOOKUP(B40,'Cases by State'!B:C,2,FALSE)</f>
        <v>938</v>
      </c>
      <c r="E40" s="7">
        <v>19453561</v>
      </c>
      <c r="F40" s="8">
        <v>0.16</v>
      </c>
      <c r="G40" s="8">
        <v>0.30011818181818184</v>
      </c>
      <c r="H40" s="7">
        <f>VLOOKUP(B40,'Beds by State'!B:H,7,FALSE)</f>
        <v>29345</v>
      </c>
      <c r="I40" s="7">
        <f>VLOOKUP(B40,'Beds by State'!B:H,3,FALSE)</f>
        <v>2923</v>
      </c>
    </row>
    <row r="41" spans="2:9" x14ac:dyDescent="0.45">
      <c r="B41" s="11" t="s">
        <v>199</v>
      </c>
      <c r="C41" s="90">
        <f t="shared" si="0"/>
        <v>43906</v>
      </c>
      <c r="D41">
        <f>VLOOKUP(B41,'Cases by State'!B:C,2,FALSE)</f>
        <v>32</v>
      </c>
      <c r="E41" s="7">
        <v>10488084</v>
      </c>
      <c r="F41" s="8">
        <v>0.16</v>
      </c>
      <c r="G41" s="8">
        <v>0.30011818181818184</v>
      </c>
      <c r="H41" s="7">
        <f>VLOOKUP(B41,'Beds by State'!B:H,7,FALSE)</f>
        <v>13641</v>
      </c>
      <c r="I41" s="7">
        <f>VLOOKUP(B41,'Beds by State'!B:H,3,FALSE)</f>
        <v>1680</v>
      </c>
    </row>
    <row r="42" spans="2:9" x14ac:dyDescent="0.45">
      <c r="B42" s="11" t="s">
        <v>227</v>
      </c>
      <c r="C42" s="90">
        <f t="shared" si="0"/>
        <v>43906</v>
      </c>
      <c r="D42">
        <f>VLOOKUP(B42,'Cases by State'!B:C,2,FALSE)</f>
        <v>1</v>
      </c>
      <c r="E42" s="7">
        <v>762062</v>
      </c>
      <c r="F42" s="8">
        <v>0.15</v>
      </c>
      <c r="G42" s="8">
        <v>0.2715636363636364</v>
      </c>
      <c r="H42" s="7">
        <f>VLOOKUP(B42,'Beds by State'!B:H,7,FALSE)</f>
        <v>1736</v>
      </c>
      <c r="I42" s="7">
        <f>VLOOKUP(B42,'Beds by State'!B:H,3,FALSE)</f>
        <v>168</v>
      </c>
    </row>
    <row r="43" spans="2:9" x14ac:dyDescent="0.45">
      <c r="B43" s="11" t="s">
        <v>216</v>
      </c>
      <c r="C43" s="90">
        <f t="shared" si="0"/>
        <v>43906</v>
      </c>
      <c r="D43">
        <f>VLOOKUP(B43,'Cases by State'!B:C,2,FALSE)</f>
        <v>37</v>
      </c>
      <c r="E43" s="7">
        <v>11689100</v>
      </c>
      <c r="F43" s="8">
        <v>0.17</v>
      </c>
      <c r="G43" s="8">
        <v>0.32867272727272734</v>
      </c>
      <c r="H43" s="7">
        <f>VLOOKUP(B43,'Beds by State'!B:H,7,FALSE)</f>
        <v>18634</v>
      </c>
      <c r="I43" s="7">
        <f>VLOOKUP(B43,'Beds by State'!B:H,3,FALSE)</f>
        <v>2419</v>
      </c>
    </row>
    <row r="44" spans="2:9" x14ac:dyDescent="0.45">
      <c r="B44" s="11" t="s">
        <v>218</v>
      </c>
      <c r="C44" s="90">
        <f t="shared" si="0"/>
        <v>43906</v>
      </c>
      <c r="D44">
        <f>VLOOKUP(B44,'Cases by State'!B:C,2,FALSE)</f>
        <v>8</v>
      </c>
      <c r="E44" s="7">
        <v>3956971</v>
      </c>
      <c r="F44" s="8">
        <v>0.16</v>
      </c>
      <c r="G44" s="8">
        <v>0.30011818181818184</v>
      </c>
      <c r="H44" s="7">
        <f>VLOOKUP(B44,'Beds by State'!B:H,7,FALSE)</f>
        <v>7078</v>
      </c>
      <c r="I44" s="7">
        <f>VLOOKUP(B44,'Beds by State'!B:H,3,FALSE)</f>
        <v>812</v>
      </c>
    </row>
    <row r="45" spans="2:9" x14ac:dyDescent="0.45">
      <c r="B45" s="11" t="s">
        <v>194</v>
      </c>
      <c r="C45" s="90">
        <f t="shared" si="0"/>
        <v>43906</v>
      </c>
      <c r="D45">
        <f>VLOOKUP(B45,'Cases by State'!B:C,2,FALSE)</f>
        <v>38</v>
      </c>
      <c r="E45" s="7">
        <v>4217737</v>
      </c>
      <c r="F45" s="8">
        <v>0.18</v>
      </c>
      <c r="G45" s="8">
        <v>0.35722727272727273</v>
      </c>
      <c r="H45" s="7">
        <f>VLOOKUP(B45,'Beds by State'!B:H,7,FALSE)</f>
        <v>4364</v>
      </c>
      <c r="I45" s="7">
        <f>VLOOKUP(B45,'Beds by State'!B:H,3,FALSE)</f>
        <v>647</v>
      </c>
    </row>
    <row r="46" spans="2:9" x14ac:dyDescent="0.45">
      <c r="B46" s="11" t="s">
        <v>189</v>
      </c>
      <c r="C46" s="90">
        <f t="shared" si="0"/>
        <v>43906</v>
      </c>
      <c r="D46">
        <f>VLOOKUP(B46,'Cases by State'!B:C,2,FALSE)</f>
        <v>70</v>
      </c>
      <c r="E46" s="7">
        <v>12801989</v>
      </c>
      <c r="F46" s="8">
        <v>0.18</v>
      </c>
      <c r="G46" s="8">
        <v>0.35722727272727273</v>
      </c>
      <c r="H46" s="7">
        <f>VLOOKUP(B46,'Beds by State'!B:H,7,FALSE)</f>
        <v>21667</v>
      </c>
      <c r="I46" s="7">
        <f>VLOOKUP(B46,'Beds by State'!B:H,3,FALSE)</f>
        <v>2293</v>
      </c>
    </row>
    <row r="47" spans="2:9" x14ac:dyDescent="0.45">
      <c r="B47" s="11" t="s">
        <v>200</v>
      </c>
      <c r="C47" s="90">
        <f t="shared" si="0"/>
        <v>43906</v>
      </c>
      <c r="D47">
        <f>VLOOKUP(B47,'Cases by State'!B:C,2,FALSE)</f>
        <v>21</v>
      </c>
      <c r="E47" s="7">
        <v>1059361</v>
      </c>
      <c r="F47" s="8">
        <v>0.17</v>
      </c>
      <c r="G47" s="8">
        <v>0.32867272727272734</v>
      </c>
      <c r="H47" s="7">
        <f>VLOOKUP(B47,'Beds by State'!B:H,7,FALSE)</f>
        <v>1495</v>
      </c>
      <c r="I47" s="7">
        <f>VLOOKUP(B47,'Beds by State'!B:H,3,FALSE)</f>
        <v>235</v>
      </c>
    </row>
    <row r="48" spans="2:9" x14ac:dyDescent="0.45">
      <c r="B48" s="11" t="s">
        <v>202</v>
      </c>
      <c r="C48" s="90">
        <f t="shared" si="0"/>
        <v>43906</v>
      </c>
      <c r="D48">
        <f>VLOOKUP(B48,'Cases by State'!B:C,2,FALSE)</f>
        <v>28</v>
      </c>
      <c r="E48" s="7">
        <v>5148714</v>
      </c>
      <c r="F48" s="8">
        <v>0.18</v>
      </c>
      <c r="G48" s="8">
        <v>0.35722727272727273</v>
      </c>
      <c r="H48" s="7">
        <f>VLOOKUP(B48,'Beds by State'!B:H,7,FALSE)</f>
        <v>7507</v>
      </c>
      <c r="I48" s="7">
        <f>VLOOKUP(B48,'Beds by State'!B:H,3,FALSE)</f>
        <v>936</v>
      </c>
    </row>
    <row r="49" spans="2:9" x14ac:dyDescent="0.45">
      <c r="B49" s="11" t="s">
        <v>210</v>
      </c>
      <c r="C49" s="90">
        <f t="shared" si="0"/>
        <v>43906</v>
      </c>
      <c r="D49">
        <f>VLOOKUP(B49,'Cases by State'!B:C,2,FALSE)</f>
        <v>9</v>
      </c>
      <c r="E49" s="7">
        <v>884659</v>
      </c>
      <c r="F49" s="8">
        <v>0.16</v>
      </c>
      <c r="G49" s="8">
        <v>0.30011818181818184</v>
      </c>
      <c r="H49" s="7">
        <f>VLOOKUP(B49,'Beds by State'!B:H,7,FALSE)</f>
        <v>2194</v>
      </c>
      <c r="I49" s="7">
        <f>VLOOKUP(B49,'Beds by State'!B:H,3,FALSE)</f>
        <v>153</v>
      </c>
    </row>
    <row r="50" spans="2:9" x14ac:dyDescent="0.45">
      <c r="B50" s="11" t="s">
        <v>196</v>
      </c>
      <c r="C50" s="90">
        <f t="shared" si="0"/>
        <v>43906</v>
      </c>
      <c r="D50">
        <f>VLOOKUP(B50,'Cases by State'!B:C,2,FALSE)</f>
        <v>39</v>
      </c>
      <c r="E50" s="7">
        <v>6829174</v>
      </c>
      <c r="F50" s="8">
        <v>0.16</v>
      </c>
      <c r="G50" s="8">
        <v>0.30011818181818184</v>
      </c>
      <c r="H50" s="7">
        <f>VLOOKUP(B50,'Beds by State'!B:H,7,FALSE)</f>
        <v>10487</v>
      </c>
      <c r="I50" s="7">
        <f>VLOOKUP(B50,'Beds by State'!B:H,3,FALSE)</f>
        <v>1500</v>
      </c>
    </row>
    <row r="51" spans="2:9" x14ac:dyDescent="0.45">
      <c r="B51" s="11" t="s">
        <v>187</v>
      </c>
      <c r="C51" s="90">
        <f t="shared" si="0"/>
        <v>43906</v>
      </c>
      <c r="D51">
        <f>VLOOKUP(B51,'Cases by State'!B:C,2,FALSE)</f>
        <v>79</v>
      </c>
      <c r="E51" s="7">
        <v>28995881</v>
      </c>
      <c r="F51" s="8">
        <v>0.13</v>
      </c>
      <c r="G51" s="8">
        <v>0.21445454545454551</v>
      </c>
      <c r="H51" s="7">
        <f>VLOOKUP(B51,'Beds by State'!B:H,7,FALSE)</f>
        <v>37634</v>
      </c>
      <c r="I51" s="7">
        <f>VLOOKUP(B51,'Beds by State'!B:H,3,FALSE)</f>
        <v>5517</v>
      </c>
    </row>
    <row r="52" spans="2:9" x14ac:dyDescent="0.45">
      <c r="B52" s="11" t="s">
        <v>221</v>
      </c>
      <c r="C52" s="90">
        <f t="shared" si="0"/>
        <v>43906</v>
      </c>
      <c r="D52">
        <f>VLOOKUP(B52,'Cases by State'!B:C,2,FALSE)</f>
        <v>28</v>
      </c>
      <c r="E52" s="7">
        <v>3205958</v>
      </c>
      <c r="F52" s="8">
        <v>0.11</v>
      </c>
      <c r="G52" s="8">
        <v>0.15734545454545457</v>
      </c>
      <c r="H52" s="7">
        <f>VLOOKUP(B52,'Beds by State'!B:H,7,FALSE)</f>
        <v>2656</v>
      </c>
      <c r="I52" s="7">
        <f>VLOOKUP(B52,'Beds by State'!B:H,3,FALSE)</f>
        <v>482</v>
      </c>
    </row>
    <row r="53" spans="2:9" x14ac:dyDescent="0.45">
      <c r="B53" s="11" t="s">
        <v>222</v>
      </c>
      <c r="C53" s="90">
        <f t="shared" si="0"/>
        <v>43906</v>
      </c>
      <c r="D53">
        <f>VLOOKUP(B53,'Cases by State'!B:C,2,FALSE)</f>
        <v>8</v>
      </c>
      <c r="E53" s="7">
        <v>623989</v>
      </c>
      <c r="F53" s="8">
        <v>0.2</v>
      </c>
      <c r="G53" s="8">
        <v>0.41433636363636361</v>
      </c>
      <c r="H53" s="7">
        <f>VLOOKUP(B53,'Beds by State'!B:H,7,FALSE)</f>
        <v>745</v>
      </c>
      <c r="I53" s="7">
        <f>VLOOKUP(B53,'Beds by State'!B:H,3,FALSE)</f>
        <v>88</v>
      </c>
    </row>
    <row r="54" spans="2:9" x14ac:dyDescent="0.45">
      <c r="B54" s="11" t="s">
        <v>193</v>
      </c>
      <c r="C54" s="90">
        <f t="shared" si="0"/>
        <v>43906</v>
      </c>
      <c r="D54">
        <f>VLOOKUP(B54,'Cases by State'!B:C,2,FALSE)</f>
        <v>45</v>
      </c>
      <c r="E54" s="7">
        <v>8535519</v>
      </c>
      <c r="F54" s="8">
        <v>0.16</v>
      </c>
      <c r="G54" s="8">
        <v>0.30011818181818184</v>
      </c>
      <c r="H54" s="7">
        <f>VLOOKUP(B54,'Beds by State'!B:H,7,FALSE)</f>
        <v>10428</v>
      </c>
      <c r="I54" s="7">
        <f>VLOOKUP(B54,'Beds by State'!B:H,3,FALSE)</f>
        <v>1281</v>
      </c>
    </row>
    <row r="55" spans="2:9" x14ac:dyDescent="0.45">
      <c r="B55" s="11" t="s">
        <v>181</v>
      </c>
      <c r="C55" s="90">
        <f t="shared" si="0"/>
        <v>43906</v>
      </c>
      <c r="D55">
        <f>VLOOKUP(B55,'Cases by State'!B:C,2,FALSE)</f>
        <v>676</v>
      </c>
      <c r="E55" s="7">
        <v>7614893</v>
      </c>
      <c r="F55" s="8">
        <v>0.16</v>
      </c>
      <c r="G55" s="8">
        <v>0.30011818181818184</v>
      </c>
      <c r="H55" s="7">
        <f>VLOOKUP(B55,'Beds by State'!B:H,7,FALSE)</f>
        <v>6380</v>
      </c>
      <c r="I55" s="7">
        <f>VLOOKUP(B55,'Beds by State'!B:H,3,FALSE)</f>
        <v>1236</v>
      </c>
    </row>
    <row r="56" spans="2:9" x14ac:dyDescent="0.45">
      <c r="B56" s="11" t="s">
        <v>231</v>
      </c>
      <c r="C56" s="90">
        <f t="shared" si="0"/>
        <v>43906</v>
      </c>
      <c r="D56">
        <f>VLOOKUP(B56,'Cases by State'!B:C,2,FALSE)</f>
        <v>0</v>
      </c>
      <c r="E56">
        <v>1792147</v>
      </c>
      <c r="F56" s="8">
        <v>0.2</v>
      </c>
      <c r="G56" s="8">
        <v>0.41433636363636361</v>
      </c>
      <c r="H56" s="7">
        <f>VLOOKUP(B56,'Beds by State'!B:H,7,FALSE)</f>
        <v>4051</v>
      </c>
      <c r="I56" s="7">
        <f>VLOOKUP(B56,'Beds by State'!B:H,3,FALSE)</f>
        <v>462</v>
      </c>
    </row>
    <row r="57" spans="2:9" x14ac:dyDescent="0.45">
      <c r="B57" s="11" t="s">
        <v>211</v>
      </c>
      <c r="C57" s="90">
        <f t="shared" si="0"/>
        <v>43906</v>
      </c>
      <c r="D57">
        <f>VLOOKUP(B57,'Cases by State'!B:C,2,FALSE)</f>
        <v>33</v>
      </c>
      <c r="E57">
        <v>5822434</v>
      </c>
      <c r="F57" s="8">
        <v>0.17</v>
      </c>
      <c r="G57" s="8">
        <v>0.32867272727272734</v>
      </c>
      <c r="H57" s="7">
        <f>VLOOKUP(B57,'Beds by State'!B:H,7,FALSE)</f>
        <v>11612</v>
      </c>
      <c r="I57" s="7">
        <f>VLOOKUP(B57,'Beds by State'!B:H,3,FALSE)</f>
        <v>1180</v>
      </c>
    </row>
    <row r="58" spans="2:9" x14ac:dyDescent="0.45">
      <c r="B58" s="11" t="s">
        <v>225</v>
      </c>
      <c r="C58" s="90">
        <f t="shared" si="0"/>
        <v>43906</v>
      </c>
      <c r="D58">
        <f>VLOOKUP(B58,'Cases by State'!B:C,2,FALSE)</f>
        <v>3</v>
      </c>
      <c r="E58">
        <v>578759</v>
      </c>
      <c r="F58" s="8">
        <v>0.17</v>
      </c>
      <c r="G58" s="8">
        <v>0.32867272727272734</v>
      </c>
      <c r="H58" s="7">
        <f>VLOOKUP(B58,'Beds by State'!B:H,7,FALSE)</f>
        <v>897</v>
      </c>
      <c r="I58" s="7">
        <f>VLOOKUP(B58,'Beds by State'!B:H,3,FALSE)</f>
        <v>98</v>
      </c>
    </row>
    <row r="59" spans="2:9" x14ac:dyDescent="0.45">
      <c r="B59" s="69" t="s">
        <v>241</v>
      </c>
      <c r="I59" s="7"/>
    </row>
  </sheetData>
  <autoFilter ref="B7:H7" xr:uid="{2CE84A14-45C2-432A-9887-D2E232609F5B}">
    <sortState xmlns:xlrd2="http://schemas.microsoft.com/office/spreadsheetml/2017/richdata2" ref="B8:H58">
      <sortCondition ref="B7"/>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F50D-EB76-4667-973D-6E0AB1B2FEA6}">
  <dimension ref="B2:D60"/>
  <sheetViews>
    <sheetView topLeftCell="A22" workbookViewId="0">
      <selection activeCell="B61" sqref="B61"/>
    </sheetView>
  </sheetViews>
  <sheetFormatPr defaultRowHeight="14.25" x14ac:dyDescent="0.45"/>
  <cols>
    <col min="1" max="1" width="2.796875" customWidth="1"/>
    <col min="2" max="2" width="26.19921875" customWidth="1"/>
    <col min="3" max="3" width="9.19921875" bestFit="1" customWidth="1"/>
    <col min="4" max="4" width="7.33203125" bestFit="1" customWidth="1"/>
  </cols>
  <sheetData>
    <row r="2" spans="2:4" x14ac:dyDescent="0.45">
      <c r="B2" s="1" t="s">
        <v>273</v>
      </c>
    </row>
    <row r="3" spans="2:4" x14ac:dyDescent="0.45">
      <c r="B3" s="5" t="s">
        <v>274</v>
      </c>
    </row>
    <row r="4" spans="2:4" x14ac:dyDescent="0.45">
      <c r="B4" t="s">
        <v>233</v>
      </c>
      <c r="C4" s="18">
        <v>43906</v>
      </c>
      <c r="D4" t="s">
        <v>275</v>
      </c>
    </row>
    <row r="6" spans="2:4" x14ac:dyDescent="0.45">
      <c r="B6" s="1" t="s">
        <v>270</v>
      </c>
      <c r="C6" s="1" t="s">
        <v>271</v>
      </c>
      <c r="D6" s="1" t="s">
        <v>272</v>
      </c>
    </row>
    <row r="7" spans="2:4" x14ac:dyDescent="0.45">
      <c r="B7" t="s">
        <v>182</v>
      </c>
      <c r="C7" s="7">
        <v>938</v>
      </c>
      <c r="D7" s="7">
        <v>6</v>
      </c>
    </row>
    <row r="8" spans="2:4" x14ac:dyDescent="0.45">
      <c r="B8" t="s">
        <v>181</v>
      </c>
      <c r="C8" s="7">
        <v>676</v>
      </c>
      <c r="D8" s="7">
        <v>42</v>
      </c>
    </row>
    <row r="9" spans="2:4" x14ac:dyDescent="0.45">
      <c r="B9" t="s">
        <v>183</v>
      </c>
      <c r="C9" s="7">
        <v>475</v>
      </c>
      <c r="D9" s="7">
        <v>5</v>
      </c>
    </row>
    <row r="10" spans="2:4" x14ac:dyDescent="0.45">
      <c r="B10" t="s">
        <v>184</v>
      </c>
      <c r="C10" s="7">
        <v>164</v>
      </c>
      <c r="D10" s="7">
        <v>0</v>
      </c>
    </row>
    <row r="11" spans="2:4" x14ac:dyDescent="0.45">
      <c r="B11" t="s">
        <v>185</v>
      </c>
      <c r="C11" s="7">
        <v>136</v>
      </c>
      <c r="D11" s="7">
        <v>1</v>
      </c>
    </row>
    <row r="12" spans="2:4" x14ac:dyDescent="0.45">
      <c r="B12" t="s">
        <v>186</v>
      </c>
      <c r="C12" s="7">
        <v>110</v>
      </c>
      <c r="D12" s="7">
        <v>4</v>
      </c>
    </row>
    <row r="13" spans="2:4" x14ac:dyDescent="0.45">
      <c r="B13" t="s">
        <v>190</v>
      </c>
      <c r="C13" s="7">
        <v>103</v>
      </c>
      <c r="D13" s="7">
        <v>2</v>
      </c>
    </row>
    <row r="14" spans="2:4" x14ac:dyDescent="0.45">
      <c r="B14" t="s">
        <v>188</v>
      </c>
      <c r="C14" s="7">
        <v>99</v>
      </c>
      <c r="D14" s="7">
        <v>1</v>
      </c>
    </row>
    <row r="15" spans="2:4" x14ac:dyDescent="0.45">
      <c r="B15" t="s">
        <v>192</v>
      </c>
      <c r="C15" s="7">
        <v>98</v>
      </c>
      <c r="D15" s="7">
        <v>1</v>
      </c>
    </row>
    <row r="16" spans="2:4" x14ac:dyDescent="0.45">
      <c r="B16" t="s">
        <v>191</v>
      </c>
      <c r="C16" s="7">
        <v>95</v>
      </c>
      <c r="D16" s="7">
        <v>0</v>
      </c>
    </row>
    <row r="17" spans="2:4" x14ac:dyDescent="0.45">
      <c r="B17" t="s">
        <v>187</v>
      </c>
      <c r="C17" s="7">
        <v>79</v>
      </c>
      <c r="D17" s="7">
        <v>0</v>
      </c>
    </row>
    <row r="18" spans="2:4" x14ac:dyDescent="0.45">
      <c r="B18" t="s">
        <v>189</v>
      </c>
      <c r="C18" s="7">
        <v>70</v>
      </c>
      <c r="D18" s="7">
        <v>0</v>
      </c>
    </row>
    <row r="19" spans="2:4" x14ac:dyDescent="0.45">
      <c r="B19" t="s">
        <v>203</v>
      </c>
      <c r="C19" s="7">
        <v>53</v>
      </c>
      <c r="D19" s="7">
        <v>0</v>
      </c>
    </row>
    <row r="20" spans="2:4" x14ac:dyDescent="0.45">
      <c r="B20" t="s">
        <v>193</v>
      </c>
      <c r="C20" s="7">
        <v>45</v>
      </c>
      <c r="D20" s="7">
        <v>1</v>
      </c>
    </row>
    <row r="21" spans="2:4" x14ac:dyDescent="0.45">
      <c r="B21" t="s">
        <v>196</v>
      </c>
      <c r="C21" s="7">
        <v>39</v>
      </c>
      <c r="D21" s="7">
        <v>0</v>
      </c>
    </row>
    <row r="22" spans="2:4" x14ac:dyDescent="0.45">
      <c r="B22" t="s">
        <v>197</v>
      </c>
      <c r="C22" s="7">
        <v>39</v>
      </c>
      <c r="D22" s="7">
        <v>0</v>
      </c>
    </row>
    <row r="23" spans="2:4" x14ac:dyDescent="0.45">
      <c r="B23" t="s">
        <v>194</v>
      </c>
      <c r="C23" s="7">
        <v>38</v>
      </c>
      <c r="D23" s="7">
        <v>1</v>
      </c>
    </row>
    <row r="24" spans="2:4" x14ac:dyDescent="0.45">
      <c r="B24" t="s">
        <v>216</v>
      </c>
      <c r="C24" s="7">
        <v>37</v>
      </c>
      <c r="D24" s="7">
        <v>0</v>
      </c>
    </row>
    <row r="25" spans="2:4" x14ac:dyDescent="0.45">
      <c r="B25" t="s">
        <v>201</v>
      </c>
      <c r="C25" s="7">
        <v>35</v>
      </c>
      <c r="D25" s="7">
        <v>0</v>
      </c>
    </row>
    <row r="26" spans="2:4" x14ac:dyDescent="0.45">
      <c r="B26" t="s">
        <v>211</v>
      </c>
      <c r="C26" s="7">
        <v>33</v>
      </c>
      <c r="D26" s="7">
        <v>0</v>
      </c>
    </row>
    <row r="27" spans="2:4" x14ac:dyDescent="0.45">
      <c r="B27" t="s">
        <v>195</v>
      </c>
      <c r="C27" s="7">
        <v>33</v>
      </c>
      <c r="D27" s="7">
        <v>0</v>
      </c>
    </row>
    <row r="28" spans="2:4" x14ac:dyDescent="0.45">
      <c r="B28" t="s">
        <v>199</v>
      </c>
      <c r="C28" s="7">
        <v>32</v>
      </c>
      <c r="D28" s="7">
        <v>0</v>
      </c>
    </row>
    <row r="29" spans="2:4" x14ac:dyDescent="0.45">
      <c r="B29" t="s">
        <v>221</v>
      </c>
      <c r="C29" s="7">
        <v>28</v>
      </c>
      <c r="D29" s="7">
        <v>0</v>
      </c>
    </row>
    <row r="30" spans="2:4" x14ac:dyDescent="0.45">
      <c r="B30" t="s">
        <v>202</v>
      </c>
      <c r="C30" s="7">
        <v>28</v>
      </c>
      <c r="D30" s="7">
        <v>0</v>
      </c>
    </row>
    <row r="31" spans="2:4" x14ac:dyDescent="0.45">
      <c r="B31" t="s">
        <v>207</v>
      </c>
      <c r="C31" s="7">
        <v>26</v>
      </c>
      <c r="D31" s="7">
        <v>0</v>
      </c>
    </row>
    <row r="32" spans="2:4" x14ac:dyDescent="0.45">
      <c r="B32" t="s">
        <v>213</v>
      </c>
      <c r="C32" s="7">
        <v>26</v>
      </c>
      <c r="D32" s="7">
        <v>0</v>
      </c>
    </row>
    <row r="33" spans="2:4" x14ac:dyDescent="0.45">
      <c r="B33" t="s">
        <v>204</v>
      </c>
      <c r="C33" s="7">
        <v>24</v>
      </c>
      <c r="D33" s="7">
        <v>0</v>
      </c>
    </row>
    <row r="34" spans="2:4" x14ac:dyDescent="0.45">
      <c r="B34" t="s">
        <v>226</v>
      </c>
      <c r="C34" s="7">
        <v>23</v>
      </c>
      <c r="D34" s="7">
        <v>0</v>
      </c>
    </row>
    <row r="35" spans="2:4" x14ac:dyDescent="0.45">
      <c r="B35" t="s">
        <v>198</v>
      </c>
      <c r="C35" s="7">
        <v>22</v>
      </c>
      <c r="D35" s="7">
        <v>0</v>
      </c>
    </row>
    <row r="36" spans="2:4" x14ac:dyDescent="0.45">
      <c r="B36" t="s">
        <v>200</v>
      </c>
      <c r="C36" s="7">
        <v>21</v>
      </c>
      <c r="D36" s="7">
        <v>0</v>
      </c>
    </row>
    <row r="37" spans="2:4" x14ac:dyDescent="0.45">
      <c r="B37" t="s">
        <v>205</v>
      </c>
      <c r="C37" s="7">
        <v>21</v>
      </c>
      <c r="D37" s="7">
        <v>1</v>
      </c>
    </row>
    <row r="38" spans="2:4" x14ac:dyDescent="0.45">
      <c r="B38" t="s">
        <v>208</v>
      </c>
      <c r="C38" s="7">
        <v>17</v>
      </c>
      <c r="D38" s="7">
        <v>0</v>
      </c>
    </row>
    <row r="39" spans="2:4" x14ac:dyDescent="0.45">
      <c r="B39" t="s">
        <v>206</v>
      </c>
      <c r="C39" s="7">
        <v>17</v>
      </c>
      <c r="D39" s="7">
        <v>0</v>
      </c>
    </row>
    <row r="40" spans="2:4" x14ac:dyDescent="0.45">
      <c r="B40" t="s">
        <v>214</v>
      </c>
      <c r="C40" s="7">
        <v>16</v>
      </c>
      <c r="D40" s="7">
        <v>0</v>
      </c>
    </row>
    <row r="41" spans="2:4" x14ac:dyDescent="0.45">
      <c r="B41" t="s">
        <v>209</v>
      </c>
      <c r="C41" s="7">
        <v>13</v>
      </c>
      <c r="D41" s="7">
        <v>0</v>
      </c>
    </row>
    <row r="42" spans="2:4" x14ac:dyDescent="0.45">
      <c r="B42" t="s">
        <v>212</v>
      </c>
      <c r="C42" s="7">
        <v>13</v>
      </c>
      <c r="D42" s="7">
        <v>0</v>
      </c>
    </row>
    <row r="43" spans="2:4" x14ac:dyDescent="0.45">
      <c r="B43" t="s">
        <v>219</v>
      </c>
      <c r="C43" s="7">
        <v>12</v>
      </c>
      <c r="D43" s="7">
        <v>0</v>
      </c>
    </row>
    <row r="44" spans="2:4" x14ac:dyDescent="0.45">
      <c r="B44" t="s">
        <v>220</v>
      </c>
      <c r="C44" s="7">
        <v>10</v>
      </c>
      <c r="D44" s="7">
        <v>0</v>
      </c>
    </row>
    <row r="45" spans="2:4" x14ac:dyDescent="0.45">
      <c r="B45" t="s">
        <v>215</v>
      </c>
      <c r="C45" s="7">
        <v>9</v>
      </c>
      <c r="D45" s="7">
        <v>1</v>
      </c>
    </row>
    <row r="46" spans="2:4" x14ac:dyDescent="0.45">
      <c r="B46" t="s">
        <v>210</v>
      </c>
      <c r="C46" s="7">
        <v>9</v>
      </c>
      <c r="D46" s="7">
        <v>1</v>
      </c>
    </row>
    <row r="47" spans="2:4" x14ac:dyDescent="0.45">
      <c r="B47" t="s">
        <v>218</v>
      </c>
      <c r="C47" s="7">
        <v>8</v>
      </c>
      <c r="D47" s="7">
        <v>0</v>
      </c>
    </row>
    <row r="48" spans="2:4" x14ac:dyDescent="0.45">
      <c r="B48" t="s">
        <v>222</v>
      </c>
      <c r="C48" s="7">
        <v>8</v>
      </c>
      <c r="D48" s="7">
        <v>0</v>
      </c>
    </row>
    <row r="49" spans="2:4" x14ac:dyDescent="0.45">
      <c r="B49" t="s">
        <v>223</v>
      </c>
      <c r="C49" s="7">
        <v>7</v>
      </c>
      <c r="D49" s="7">
        <v>0</v>
      </c>
    </row>
    <row r="50" spans="2:4" x14ac:dyDescent="0.45">
      <c r="B50" t="s">
        <v>217</v>
      </c>
      <c r="C50" s="7">
        <v>7</v>
      </c>
      <c r="D50" s="7">
        <v>0</v>
      </c>
    </row>
    <row r="51" spans="2:4" x14ac:dyDescent="0.45">
      <c r="B51" t="s">
        <v>224</v>
      </c>
      <c r="C51" s="7">
        <v>6</v>
      </c>
      <c r="D51" s="7">
        <v>0</v>
      </c>
    </row>
    <row r="52" spans="2:4" x14ac:dyDescent="0.45">
      <c r="B52" t="s">
        <v>230</v>
      </c>
      <c r="C52" s="7">
        <v>6</v>
      </c>
      <c r="D52" s="7">
        <v>0</v>
      </c>
    </row>
    <row r="53" spans="2:4" x14ac:dyDescent="0.45">
      <c r="B53" t="s">
        <v>229</v>
      </c>
      <c r="C53" s="7">
        <v>5</v>
      </c>
      <c r="D53" s="7">
        <v>0</v>
      </c>
    </row>
    <row r="54" spans="2:4" x14ac:dyDescent="0.45">
      <c r="B54" t="s">
        <v>251</v>
      </c>
      <c r="C54" s="7">
        <v>5</v>
      </c>
      <c r="D54" s="7">
        <v>0</v>
      </c>
    </row>
    <row r="55" spans="2:4" x14ac:dyDescent="0.45">
      <c r="B55" t="s">
        <v>225</v>
      </c>
      <c r="C55" s="7">
        <v>3</v>
      </c>
      <c r="D55" s="7">
        <v>0</v>
      </c>
    </row>
    <row r="56" spans="2:4" x14ac:dyDescent="0.45">
      <c r="B56" t="s">
        <v>249</v>
      </c>
      <c r="C56" s="7">
        <v>3</v>
      </c>
      <c r="D56" s="7">
        <v>0</v>
      </c>
    </row>
    <row r="57" spans="2:4" x14ac:dyDescent="0.45">
      <c r="B57" t="s">
        <v>227</v>
      </c>
      <c r="C57" s="7">
        <v>1</v>
      </c>
      <c r="D57" s="7">
        <v>0</v>
      </c>
    </row>
    <row r="58" spans="2:4" x14ac:dyDescent="0.45">
      <c r="B58" t="s">
        <v>228</v>
      </c>
      <c r="C58" s="7">
        <v>1</v>
      </c>
      <c r="D58" s="7">
        <v>0</v>
      </c>
    </row>
    <row r="59" spans="2:4" x14ac:dyDescent="0.45">
      <c r="B59" t="s">
        <v>252</v>
      </c>
      <c r="C59" s="7">
        <v>1</v>
      </c>
      <c r="D59" s="7">
        <v>0</v>
      </c>
    </row>
    <row r="60" spans="2:4" x14ac:dyDescent="0.45">
      <c r="B60" t="s">
        <v>231</v>
      </c>
      <c r="C60" s="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5725-DD6F-45A9-A371-8E9E7F55E76A}">
  <dimension ref="B2:L63"/>
  <sheetViews>
    <sheetView workbookViewId="0">
      <selection activeCell="E31" sqref="E31"/>
    </sheetView>
  </sheetViews>
  <sheetFormatPr defaultRowHeight="14.25" x14ac:dyDescent="0.45"/>
  <cols>
    <col min="1" max="1" width="3.59765625" customWidth="1"/>
    <col min="2" max="2" width="19.86328125" customWidth="1"/>
    <col min="3" max="3" width="16.86328125" bestFit="1" customWidth="1"/>
    <col min="4" max="4" width="21.6640625" customWidth="1"/>
    <col min="5" max="5" width="19" customWidth="1"/>
    <col min="6" max="6" width="18" customWidth="1"/>
    <col min="7" max="9" width="17.73046875" customWidth="1"/>
    <col min="12" max="12" width="70.3984375" customWidth="1"/>
  </cols>
  <sheetData>
    <row r="2" spans="2:12" x14ac:dyDescent="0.45">
      <c r="B2" s="1" t="s">
        <v>268</v>
      </c>
    </row>
    <row r="3" spans="2:12" x14ac:dyDescent="0.45">
      <c r="B3" t="s">
        <v>267</v>
      </c>
    </row>
    <row r="4" spans="2:12" x14ac:dyDescent="0.45">
      <c r="B4" t="s">
        <v>266</v>
      </c>
    </row>
    <row r="6" spans="2:12" s="3" customFormat="1" ht="48.75" customHeight="1" x14ac:dyDescent="0.45">
      <c r="C6" s="3" t="s">
        <v>265</v>
      </c>
      <c r="D6" s="3" t="s">
        <v>264</v>
      </c>
      <c r="E6" s="3" t="s">
        <v>263</v>
      </c>
      <c r="F6" s="3" t="s">
        <v>262</v>
      </c>
      <c r="G6" s="3" t="s">
        <v>261</v>
      </c>
      <c r="H6" s="3" t="s">
        <v>260</v>
      </c>
      <c r="L6" s="3" t="s">
        <v>259</v>
      </c>
    </row>
    <row r="7" spans="2:12" x14ac:dyDescent="0.45">
      <c r="B7" t="s">
        <v>226</v>
      </c>
      <c r="C7">
        <v>86</v>
      </c>
      <c r="D7" s="14">
        <v>1062</v>
      </c>
      <c r="E7">
        <v>580</v>
      </c>
      <c r="F7" s="14">
        <v>10953</v>
      </c>
      <c r="G7" s="14">
        <v>15502</v>
      </c>
      <c r="H7" s="14">
        <f t="shared" ref="H7:H38" si="0">F7-D7-E7</f>
        <v>9311</v>
      </c>
      <c r="I7" s="14"/>
      <c r="L7" t="s">
        <v>258</v>
      </c>
    </row>
    <row r="8" spans="2:12" x14ac:dyDescent="0.45">
      <c r="B8" t="s">
        <v>228</v>
      </c>
      <c r="C8">
        <v>22</v>
      </c>
      <c r="D8">
        <v>106</v>
      </c>
      <c r="E8">
        <v>80</v>
      </c>
      <c r="F8" s="14">
        <v>1083</v>
      </c>
      <c r="G8" s="14">
        <v>1658</v>
      </c>
      <c r="H8" s="14">
        <f t="shared" si="0"/>
        <v>897</v>
      </c>
      <c r="I8" s="14"/>
      <c r="L8" t="s">
        <v>257</v>
      </c>
    </row>
    <row r="9" spans="2:12" x14ac:dyDescent="0.45">
      <c r="B9" t="s">
        <v>209</v>
      </c>
      <c r="C9">
        <v>77</v>
      </c>
      <c r="D9" s="14">
        <v>1286</v>
      </c>
      <c r="E9">
        <v>380</v>
      </c>
      <c r="F9" s="14">
        <v>10819</v>
      </c>
      <c r="G9" s="14">
        <v>14223</v>
      </c>
      <c r="H9" s="14">
        <f t="shared" si="0"/>
        <v>9153</v>
      </c>
      <c r="I9" s="14"/>
      <c r="L9" t="s">
        <v>256</v>
      </c>
    </row>
    <row r="10" spans="2:12" x14ac:dyDescent="0.45">
      <c r="B10" t="s">
        <v>214</v>
      </c>
      <c r="C10">
        <v>74</v>
      </c>
      <c r="D10">
        <v>640</v>
      </c>
      <c r="E10">
        <v>334</v>
      </c>
      <c r="F10" s="14">
        <v>6648</v>
      </c>
      <c r="G10" s="14">
        <v>9016</v>
      </c>
      <c r="H10" s="14">
        <f t="shared" si="0"/>
        <v>5674</v>
      </c>
      <c r="I10" s="14"/>
      <c r="L10" t="s">
        <v>255</v>
      </c>
    </row>
    <row r="11" spans="2:12" x14ac:dyDescent="0.45">
      <c r="B11" t="s">
        <v>183</v>
      </c>
      <c r="C11">
        <v>333</v>
      </c>
      <c r="D11" s="14">
        <v>6872</v>
      </c>
      <c r="E11" s="14">
        <v>2677</v>
      </c>
      <c r="F11" s="14">
        <v>53989</v>
      </c>
      <c r="G11" s="14">
        <v>79302</v>
      </c>
      <c r="H11" s="14">
        <f t="shared" si="0"/>
        <v>44440</v>
      </c>
      <c r="I11" s="14"/>
      <c r="L11" t="s">
        <v>254</v>
      </c>
    </row>
    <row r="12" spans="2:12" x14ac:dyDescent="0.45">
      <c r="B12" t="s">
        <v>185</v>
      </c>
      <c r="C12">
        <v>77</v>
      </c>
      <c r="D12">
        <v>881</v>
      </c>
      <c r="E12">
        <v>422</v>
      </c>
      <c r="F12" s="14">
        <v>6927</v>
      </c>
      <c r="G12" s="14">
        <v>9858</v>
      </c>
      <c r="H12" s="14">
        <f t="shared" si="0"/>
        <v>5624</v>
      </c>
      <c r="I12" s="14"/>
      <c r="L12" t="s">
        <v>253</v>
      </c>
    </row>
    <row r="13" spans="2:12" x14ac:dyDescent="0.45">
      <c r="B13" t="s">
        <v>213</v>
      </c>
      <c r="C13">
        <v>31</v>
      </c>
      <c r="D13">
        <v>594</v>
      </c>
      <c r="E13">
        <v>146</v>
      </c>
      <c r="F13" s="14">
        <v>5828</v>
      </c>
      <c r="G13" s="14">
        <v>8805</v>
      </c>
      <c r="H13" s="14">
        <f t="shared" si="0"/>
        <v>5088</v>
      </c>
      <c r="I13" s="14"/>
    </row>
    <row r="14" spans="2:12" x14ac:dyDescent="0.45">
      <c r="B14" t="s">
        <v>217</v>
      </c>
      <c r="C14">
        <v>7</v>
      </c>
      <c r="D14">
        <v>140</v>
      </c>
      <c r="E14">
        <v>70</v>
      </c>
      <c r="F14" s="14">
        <v>1747</v>
      </c>
      <c r="G14" s="14">
        <v>2238</v>
      </c>
      <c r="H14" s="14">
        <f t="shared" si="0"/>
        <v>1537</v>
      </c>
      <c r="I14" s="14"/>
    </row>
    <row r="15" spans="2:12" x14ac:dyDescent="0.45">
      <c r="B15" t="s">
        <v>208</v>
      </c>
      <c r="C15">
        <v>8</v>
      </c>
      <c r="D15">
        <v>254</v>
      </c>
      <c r="E15">
        <v>127</v>
      </c>
      <c r="F15" s="14">
        <v>1985</v>
      </c>
      <c r="G15" s="14">
        <v>2934</v>
      </c>
      <c r="H15" s="14">
        <f t="shared" si="0"/>
        <v>1604</v>
      </c>
      <c r="I15" s="14"/>
    </row>
    <row r="16" spans="2:12" x14ac:dyDescent="0.45">
      <c r="B16" t="s">
        <v>186</v>
      </c>
      <c r="C16">
        <v>181</v>
      </c>
      <c r="D16" s="14">
        <v>4704</v>
      </c>
      <c r="E16" s="14">
        <v>1912</v>
      </c>
      <c r="F16" s="14">
        <v>41120</v>
      </c>
      <c r="G16" s="14">
        <v>54942</v>
      </c>
      <c r="H16" s="14">
        <f t="shared" si="0"/>
        <v>34504</v>
      </c>
      <c r="I16" s="14"/>
    </row>
    <row r="17" spans="2:9" x14ac:dyDescent="0.45">
      <c r="B17" t="s">
        <v>188</v>
      </c>
      <c r="C17">
        <v>127</v>
      </c>
      <c r="D17" s="14">
        <v>2175</v>
      </c>
      <c r="E17">
        <v>685</v>
      </c>
      <c r="F17" s="14">
        <v>15431</v>
      </c>
      <c r="G17" s="14">
        <v>23268</v>
      </c>
      <c r="H17" s="14">
        <f t="shared" si="0"/>
        <v>12571</v>
      </c>
      <c r="I17" s="14"/>
    </row>
    <row r="18" spans="2:9" x14ac:dyDescent="0.45">
      <c r="B18" t="s">
        <v>249</v>
      </c>
      <c r="C18">
        <v>2</v>
      </c>
      <c r="D18">
        <v>38</v>
      </c>
      <c r="E18">
        <v>0</v>
      </c>
      <c r="F18">
        <v>215</v>
      </c>
      <c r="G18">
        <v>293</v>
      </c>
      <c r="H18" s="14">
        <f t="shared" si="0"/>
        <v>177</v>
      </c>
    </row>
    <row r="19" spans="2:9" x14ac:dyDescent="0.45">
      <c r="B19" t="s">
        <v>223</v>
      </c>
      <c r="C19">
        <v>19</v>
      </c>
      <c r="D19">
        <v>169</v>
      </c>
      <c r="E19">
        <v>28</v>
      </c>
      <c r="F19" s="14">
        <v>1877</v>
      </c>
      <c r="G19" s="14">
        <v>2833</v>
      </c>
      <c r="H19" s="14">
        <f t="shared" si="0"/>
        <v>1680</v>
      </c>
      <c r="I19" s="14"/>
    </row>
    <row r="20" spans="2:9" x14ac:dyDescent="0.45">
      <c r="B20" t="s">
        <v>229</v>
      </c>
      <c r="C20">
        <v>40</v>
      </c>
      <c r="D20">
        <v>285</v>
      </c>
      <c r="E20">
        <v>154</v>
      </c>
      <c r="F20" s="14">
        <v>2240</v>
      </c>
      <c r="G20" s="14">
        <v>3327</v>
      </c>
      <c r="H20" s="14">
        <f t="shared" si="0"/>
        <v>1801</v>
      </c>
      <c r="I20" s="14"/>
    </row>
    <row r="21" spans="2:9" x14ac:dyDescent="0.45">
      <c r="B21" t="s">
        <v>191</v>
      </c>
      <c r="C21">
        <v>174</v>
      </c>
      <c r="D21" s="14">
        <v>2667</v>
      </c>
      <c r="E21">
        <v>855</v>
      </c>
      <c r="F21" s="14">
        <v>23007</v>
      </c>
      <c r="G21" s="14">
        <v>31401</v>
      </c>
      <c r="H21" s="14">
        <f t="shared" si="0"/>
        <v>19485</v>
      </c>
      <c r="I21" s="14"/>
    </row>
    <row r="22" spans="2:9" x14ac:dyDescent="0.45">
      <c r="B22" t="s">
        <v>204</v>
      </c>
      <c r="C22">
        <v>119</v>
      </c>
      <c r="D22" s="14">
        <v>1605</v>
      </c>
      <c r="E22">
        <v>446</v>
      </c>
      <c r="F22" s="14">
        <v>12159</v>
      </c>
      <c r="G22" s="14">
        <v>16385</v>
      </c>
      <c r="H22" s="14">
        <f t="shared" si="0"/>
        <v>10108</v>
      </c>
      <c r="I22" s="14"/>
    </row>
    <row r="23" spans="2:9" x14ac:dyDescent="0.45">
      <c r="B23" t="s">
        <v>198</v>
      </c>
      <c r="C23">
        <v>115</v>
      </c>
      <c r="D23">
        <v>408</v>
      </c>
      <c r="E23">
        <v>221</v>
      </c>
      <c r="F23" s="14">
        <v>6365</v>
      </c>
      <c r="G23" s="14">
        <v>9077</v>
      </c>
      <c r="H23" s="14">
        <f t="shared" si="0"/>
        <v>5736</v>
      </c>
      <c r="I23" s="14"/>
    </row>
    <row r="24" spans="2:9" x14ac:dyDescent="0.45">
      <c r="B24" t="s">
        <v>215</v>
      </c>
      <c r="C24">
        <v>134</v>
      </c>
      <c r="D24">
        <v>611</v>
      </c>
      <c r="E24">
        <v>177</v>
      </c>
      <c r="F24" s="14">
        <v>6212</v>
      </c>
      <c r="G24" s="14">
        <v>8800</v>
      </c>
      <c r="H24" s="14">
        <f t="shared" si="0"/>
        <v>5424</v>
      </c>
      <c r="I24" s="14"/>
    </row>
    <row r="25" spans="2:9" x14ac:dyDescent="0.45">
      <c r="B25" t="s">
        <v>205</v>
      </c>
      <c r="C25">
        <v>91</v>
      </c>
      <c r="D25" s="14">
        <v>1259</v>
      </c>
      <c r="E25">
        <v>527</v>
      </c>
      <c r="F25" s="14">
        <v>10482</v>
      </c>
      <c r="G25" s="14">
        <v>14022</v>
      </c>
      <c r="H25" s="14">
        <f t="shared" si="0"/>
        <v>8696</v>
      </c>
      <c r="I25" s="14"/>
    </row>
    <row r="26" spans="2:9" x14ac:dyDescent="0.45">
      <c r="B26" t="s">
        <v>190</v>
      </c>
      <c r="C26">
        <v>116</v>
      </c>
      <c r="D26" s="14">
        <v>1195</v>
      </c>
      <c r="E26">
        <v>548</v>
      </c>
      <c r="F26" s="14">
        <v>10679</v>
      </c>
      <c r="G26" s="14">
        <v>14700</v>
      </c>
      <c r="H26" s="14">
        <f t="shared" si="0"/>
        <v>8936</v>
      </c>
      <c r="I26" s="14"/>
    </row>
    <row r="27" spans="2:9" x14ac:dyDescent="0.45">
      <c r="B27" t="s">
        <v>219</v>
      </c>
      <c r="C27">
        <v>33</v>
      </c>
      <c r="D27">
        <v>218</v>
      </c>
      <c r="E27">
        <v>42</v>
      </c>
      <c r="F27" s="14">
        <v>2377</v>
      </c>
      <c r="G27" s="14">
        <v>3408</v>
      </c>
      <c r="H27" s="14">
        <f t="shared" si="0"/>
        <v>2117</v>
      </c>
      <c r="I27" s="14"/>
    </row>
    <row r="28" spans="2:9" x14ac:dyDescent="0.45">
      <c r="B28" t="s">
        <v>197</v>
      </c>
      <c r="C28">
        <v>49</v>
      </c>
      <c r="D28">
        <v>962</v>
      </c>
      <c r="E28">
        <v>388</v>
      </c>
      <c r="F28" s="14">
        <v>8897</v>
      </c>
      <c r="G28" s="14">
        <v>10977</v>
      </c>
      <c r="H28" s="14">
        <f t="shared" si="0"/>
        <v>7547</v>
      </c>
      <c r="I28" s="14"/>
    </row>
    <row r="29" spans="2:9" x14ac:dyDescent="0.45">
      <c r="B29" t="s">
        <v>184</v>
      </c>
      <c r="C29">
        <v>62</v>
      </c>
      <c r="D29" s="14">
        <v>1273</v>
      </c>
      <c r="E29">
        <v>307</v>
      </c>
      <c r="F29" s="14">
        <v>12035</v>
      </c>
      <c r="G29" s="14">
        <v>15150</v>
      </c>
      <c r="H29" s="14">
        <f t="shared" si="0"/>
        <v>10455</v>
      </c>
      <c r="I29" s="14"/>
    </row>
    <row r="30" spans="2:9" x14ac:dyDescent="0.45">
      <c r="B30" t="s">
        <v>203</v>
      </c>
      <c r="C30">
        <v>130</v>
      </c>
      <c r="D30" s="14">
        <v>1874</v>
      </c>
      <c r="E30">
        <v>963</v>
      </c>
      <c r="F30" s="14">
        <v>17717</v>
      </c>
      <c r="G30" s="14">
        <v>24304</v>
      </c>
      <c r="H30" s="14">
        <f t="shared" si="0"/>
        <v>14880</v>
      </c>
      <c r="I30" s="14"/>
    </row>
    <row r="31" spans="2:9" x14ac:dyDescent="0.45">
      <c r="B31" t="s">
        <v>201</v>
      </c>
      <c r="C31">
        <v>128</v>
      </c>
      <c r="D31">
        <v>899</v>
      </c>
      <c r="E31">
        <v>596</v>
      </c>
      <c r="F31" s="14">
        <v>8938</v>
      </c>
      <c r="G31" s="14">
        <v>14389</v>
      </c>
      <c r="H31" s="14">
        <f t="shared" si="0"/>
        <v>7443</v>
      </c>
      <c r="I31" s="14"/>
    </row>
    <row r="32" spans="2:9" x14ac:dyDescent="0.45">
      <c r="B32" t="s">
        <v>220</v>
      </c>
      <c r="C32">
        <v>91</v>
      </c>
      <c r="D32">
        <v>618</v>
      </c>
      <c r="E32">
        <v>230</v>
      </c>
      <c r="F32" s="14">
        <v>8297</v>
      </c>
      <c r="G32" s="14">
        <v>11543</v>
      </c>
      <c r="H32" s="14">
        <f t="shared" si="0"/>
        <v>7449</v>
      </c>
      <c r="I32" s="14"/>
    </row>
    <row r="33" spans="2:9" x14ac:dyDescent="0.45">
      <c r="B33" t="s">
        <v>224</v>
      </c>
      <c r="C33">
        <v>111</v>
      </c>
      <c r="D33" s="14">
        <v>1603</v>
      </c>
      <c r="E33">
        <v>761</v>
      </c>
      <c r="F33" s="14">
        <v>13639</v>
      </c>
      <c r="G33" s="14">
        <v>18649</v>
      </c>
      <c r="H33" s="14">
        <f t="shared" si="0"/>
        <v>11275</v>
      </c>
      <c r="I33" s="14"/>
    </row>
    <row r="34" spans="2:9" x14ac:dyDescent="0.45">
      <c r="B34" t="s">
        <v>230</v>
      </c>
      <c r="C34">
        <v>61</v>
      </c>
      <c r="D34">
        <v>159</v>
      </c>
      <c r="E34">
        <v>0</v>
      </c>
      <c r="F34" s="14">
        <v>2388</v>
      </c>
      <c r="G34" s="14">
        <v>3980</v>
      </c>
      <c r="H34" s="14">
        <f t="shared" si="0"/>
        <v>2229</v>
      </c>
      <c r="I34" s="14"/>
    </row>
    <row r="35" spans="2:9" x14ac:dyDescent="0.45">
      <c r="B35" t="s">
        <v>195</v>
      </c>
      <c r="C35">
        <v>88</v>
      </c>
      <c r="D35">
        <v>478</v>
      </c>
      <c r="E35">
        <v>70</v>
      </c>
      <c r="F35" s="14">
        <v>4271</v>
      </c>
      <c r="G35" s="14">
        <v>6263</v>
      </c>
      <c r="H35" s="14">
        <f t="shared" si="0"/>
        <v>3723</v>
      </c>
      <c r="I35" s="14"/>
    </row>
    <row r="36" spans="2:9" x14ac:dyDescent="0.45">
      <c r="B36" t="s">
        <v>207</v>
      </c>
      <c r="C36">
        <v>34</v>
      </c>
      <c r="D36">
        <v>683</v>
      </c>
      <c r="E36">
        <v>375</v>
      </c>
      <c r="F36" s="14">
        <v>4044</v>
      </c>
      <c r="G36" s="14">
        <v>6040</v>
      </c>
      <c r="H36" s="14">
        <f t="shared" si="0"/>
        <v>2986</v>
      </c>
      <c r="I36" s="14"/>
    </row>
    <row r="37" spans="2:9" x14ac:dyDescent="0.45">
      <c r="B37" t="s">
        <v>212</v>
      </c>
      <c r="C37">
        <v>23</v>
      </c>
      <c r="D37">
        <v>197</v>
      </c>
      <c r="E37">
        <v>42</v>
      </c>
      <c r="F37" s="14">
        <v>1675</v>
      </c>
      <c r="G37" s="14">
        <v>2264</v>
      </c>
      <c r="H37" s="14">
        <f t="shared" si="0"/>
        <v>1436</v>
      </c>
      <c r="I37" s="14"/>
    </row>
    <row r="38" spans="2:9" x14ac:dyDescent="0.45">
      <c r="B38" t="s">
        <v>192</v>
      </c>
      <c r="C38">
        <v>66</v>
      </c>
      <c r="D38" s="14">
        <v>1670</v>
      </c>
      <c r="E38">
        <v>873</v>
      </c>
      <c r="F38" s="14">
        <v>14854</v>
      </c>
      <c r="G38" s="14">
        <v>20079</v>
      </c>
      <c r="H38" s="14">
        <f t="shared" si="0"/>
        <v>12311</v>
      </c>
      <c r="I38" s="14"/>
    </row>
    <row r="39" spans="2:9" x14ac:dyDescent="0.45">
      <c r="B39" t="s">
        <v>206</v>
      </c>
      <c r="C39">
        <v>40</v>
      </c>
      <c r="D39">
        <v>300</v>
      </c>
      <c r="E39">
        <v>63</v>
      </c>
      <c r="F39" s="14">
        <v>3168</v>
      </c>
      <c r="G39" s="14">
        <v>4145</v>
      </c>
      <c r="H39" s="14">
        <f t="shared" ref="H39:H61" si="1">F39-D39-E39</f>
        <v>2805</v>
      </c>
      <c r="I39" s="14"/>
    </row>
    <row r="40" spans="2:9" x14ac:dyDescent="0.45">
      <c r="B40" t="s">
        <v>182</v>
      </c>
      <c r="C40">
        <v>168</v>
      </c>
      <c r="D40" s="14">
        <v>2923</v>
      </c>
      <c r="E40" s="14">
        <v>2448</v>
      </c>
      <c r="F40" s="14">
        <v>34716</v>
      </c>
      <c r="G40" s="14">
        <v>54022</v>
      </c>
      <c r="H40" s="14">
        <f t="shared" si="1"/>
        <v>29345</v>
      </c>
      <c r="I40" s="14"/>
    </row>
    <row r="41" spans="2:9" x14ac:dyDescent="0.45">
      <c r="B41" t="s">
        <v>199</v>
      </c>
      <c r="C41">
        <v>103</v>
      </c>
      <c r="D41" s="14">
        <v>1680</v>
      </c>
      <c r="E41">
        <v>648</v>
      </c>
      <c r="F41" s="14">
        <v>15969</v>
      </c>
      <c r="G41" s="14">
        <v>22243</v>
      </c>
      <c r="H41" s="14">
        <f t="shared" si="1"/>
        <v>13641</v>
      </c>
      <c r="I41" s="14"/>
    </row>
    <row r="42" spans="2:9" x14ac:dyDescent="0.45">
      <c r="B42" t="s">
        <v>227</v>
      </c>
      <c r="C42">
        <v>44</v>
      </c>
      <c r="D42">
        <v>168</v>
      </c>
      <c r="E42">
        <v>49</v>
      </c>
      <c r="F42" s="14">
        <v>1953</v>
      </c>
      <c r="G42" s="14">
        <v>3232</v>
      </c>
      <c r="H42" s="14">
        <f t="shared" si="1"/>
        <v>1736</v>
      </c>
      <c r="I42" s="14"/>
    </row>
    <row r="43" spans="2:9" x14ac:dyDescent="0.45">
      <c r="B43" t="s">
        <v>216</v>
      </c>
      <c r="C43">
        <v>165</v>
      </c>
      <c r="D43" s="14">
        <v>2419</v>
      </c>
      <c r="E43" s="14">
        <v>1580</v>
      </c>
      <c r="F43" s="14">
        <v>22633</v>
      </c>
      <c r="G43" s="14">
        <v>30547</v>
      </c>
      <c r="H43" s="14">
        <f t="shared" si="1"/>
        <v>18634</v>
      </c>
      <c r="I43" s="14"/>
    </row>
    <row r="44" spans="2:9" x14ac:dyDescent="0.45">
      <c r="B44" t="s">
        <v>218</v>
      </c>
      <c r="C44">
        <v>116</v>
      </c>
      <c r="D44">
        <v>812</v>
      </c>
      <c r="E44">
        <v>436</v>
      </c>
      <c r="F44" s="14">
        <v>8326</v>
      </c>
      <c r="G44" s="14">
        <v>10998</v>
      </c>
      <c r="H44" s="14">
        <f t="shared" si="1"/>
        <v>7078</v>
      </c>
      <c r="I44" s="14"/>
    </row>
    <row r="45" spans="2:9" x14ac:dyDescent="0.45">
      <c r="B45" t="s">
        <v>194</v>
      </c>
      <c r="C45">
        <v>58</v>
      </c>
      <c r="D45">
        <v>647</v>
      </c>
      <c r="E45">
        <v>140</v>
      </c>
      <c r="F45" s="14">
        <v>5151</v>
      </c>
      <c r="G45" s="14">
        <v>6635</v>
      </c>
      <c r="H45" s="14">
        <f t="shared" si="1"/>
        <v>4364</v>
      </c>
      <c r="I45" s="14"/>
    </row>
    <row r="46" spans="2:9" x14ac:dyDescent="0.45">
      <c r="B46" t="s">
        <v>250</v>
      </c>
      <c r="C46">
        <v>1</v>
      </c>
      <c r="D46">
        <v>4</v>
      </c>
      <c r="E46">
        <v>0</v>
      </c>
      <c r="F46">
        <v>70</v>
      </c>
      <c r="G46">
        <v>74</v>
      </c>
      <c r="H46" s="14">
        <f t="shared" si="1"/>
        <v>66</v>
      </c>
    </row>
    <row r="47" spans="2:9" x14ac:dyDescent="0.45">
      <c r="B47" t="s">
        <v>189</v>
      </c>
      <c r="C47">
        <v>157</v>
      </c>
      <c r="D47" s="14">
        <v>2293</v>
      </c>
      <c r="E47" s="14">
        <v>1365</v>
      </c>
      <c r="F47" s="14">
        <v>25325</v>
      </c>
      <c r="G47" s="14">
        <v>34845</v>
      </c>
      <c r="H47" s="14">
        <f t="shared" si="1"/>
        <v>21667</v>
      </c>
      <c r="I47" s="14"/>
    </row>
    <row r="48" spans="2:9" x14ac:dyDescent="0.45">
      <c r="B48" t="s">
        <v>251</v>
      </c>
      <c r="C48">
        <v>49</v>
      </c>
      <c r="D48">
        <v>802</v>
      </c>
      <c r="E48">
        <v>86</v>
      </c>
      <c r="F48" s="14">
        <v>6833</v>
      </c>
      <c r="G48" s="14">
        <v>8100</v>
      </c>
      <c r="H48" s="14">
        <f t="shared" si="1"/>
        <v>5945</v>
      </c>
      <c r="I48" s="14"/>
    </row>
    <row r="49" spans="2:9" x14ac:dyDescent="0.45">
      <c r="B49" t="s">
        <v>200</v>
      </c>
      <c r="C49">
        <v>11</v>
      </c>
      <c r="D49">
        <v>235</v>
      </c>
      <c r="E49">
        <v>127</v>
      </c>
      <c r="F49" s="14">
        <v>1857</v>
      </c>
      <c r="G49" s="14">
        <v>2548</v>
      </c>
      <c r="H49" s="14">
        <f t="shared" si="1"/>
        <v>1495</v>
      </c>
      <c r="I49" s="14"/>
    </row>
    <row r="50" spans="2:9" x14ac:dyDescent="0.45">
      <c r="B50" t="s">
        <v>202</v>
      </c>
      <c r="C50">
        <v>59</v>
      </c>
      <c r="D50">
        <v>936</v>
      </c>
      <c r="E50">
        <v>502</v>
      </c>
      <c r="F50" s="14">
        <v>8945</v>
      </c>
      <c r="G50" s="14">
        <v>12154</v>
      </c>
      <c r="H50" s="14">
        <f t="shared" si="1"/>
        <v>7507</v>
      </c>
      <c r="I50" s="14"/>
    </row>
    <row r="51" spans="2:9" x14ac:dyDescent="0.45">
      <c r="B51" t="s">
        <v>210</v>
      </c>
      <c r="C51">
        <v>58</v>
      </c>
      <c r="D51">
        <v>153</v>
      </c>
      <c r="E51">
        <v>44</v>
      </c>
      <c r="F51" s="14">
        <v>2391</v>
      </c>
      <c r="G51" s="14">
        <v>4263</v>
      </c>
      <c r="H51" s="14">
        <f t="shared" si="1"/>
        <v>2194</v>
      </c>
      <c r="I51" s="14"/>
    </row>
    <row r="52" spans="2:9" x14ac:dyDescent="0.45">
      <c r="B52" t="s">
        <v>196</v>
      </c>
      <c r="C52">
        <v>101</v>
      </c>
      <c r="D52" s="14">
        <v>1500</v>
      </c>
      <c r="E52">
        <v>742</v>
      </c>
      <c r="F52" s="14">
        <v>12729</v>
      </c>
      <c r="G52" s="14">
        <v>17754</v>
      </c>
      <c r="H52" s="14">
        <f t="shared" si="1"/>
        <v>10487</v>
      </c>
      <c r="I52" s="14"/>
    </row>
    <row r="53" spans="2:9" x14ac:dyDescent="0.45">
      <c r="B53" t="s">
        <v>187</v>
      </c>
      <c r="C53">
        <v>389</v>
      </c>
      <c r="D53" s="14">
        <v>5517</v>
      </c>
      <c r="E53" s="14">
        <v>2575</v>
      </c>
      <c r="F53" s="14">
        <v>45726</v>
      </c>
      <c r="G53" s="14">
        <v>60162</v>
      </c>
      <c r="H53" s="14">
        <f t="shared" si="1"/>
        <v>37634</v>
      </c>
      <c r="I53" s="14"/>
    </row>
    <row r="54" spans="2:9" x14ac:dyDescent="0.45">
      <c r="B54" t="s">
        <v>221</v>
      </c>
      <c r="C54">
        <v>46</v>
      </c>
      <c r="D54">
        <v>482</v>
      </c>
      <c r="E54">
        <v>436</v>
      </c>
      <c r="F54" s="14">
        <v>3574</v>
      </c>
      <c r="G54" s="14">
        <v>5115</v>
      </c>
      <c r="H54" s="14">
        <f t="shared" si="1"/>
        <v>2656</v>
      </c>
      <c r="I54" s="14"/>
    </row>
    <row r="55" spans="2:9" x14ac:dyDescent="0.45">
      <c r="B55" t="s">
        <v>222</v>
      </c>
      <c r="C55">
        <v>14</v>
      </c>
      <c r="D55">
        <v>88</v>
      </c>
      <c r="E55">
        <v>25</v>
      </c>
      <c r="F55">
        <v>858</v>
      </c>
      <c r="G55" s="14">
        <v>1046</v>
      </c>
      <c r="H55" s="14">
        <f t="shared" si="1"/>
        <v>745</v>
      </c>
      <c r="I55" s="14"/>
    </row>
    <row r="56" spans="2:9" x14ac:dyDescent="0.45">
      <c r="B56" t="s">
        <v>252</v>
      </c>
      <c r="C56">
        <v>2</v>
      </c>
      <c r="D56">
        <v>18</v>
      </c>
      <c r="E56">
        <v>0</v>
      </c>
      <c r="F56">
        <v>201</v>
      </c>
      <c r="G56">
        <v>219</v>
      </c>
      <c r="H56" s="14">
        <f t="shared" si="1"/>
        <v>183</v>
      </c>
    </row>
    <row r="57" spans="2:9" x14ac:dyDescent="0.45">
      <c r="B57" t="s">
        <v>193</v>
      </c>
      <c r="C57">
        <v>80</v>
      </c>
      <c r="D57" s="14">
        <v>1281</v>
      </c>
      <c r="E57">
        <v>498</v>
      </c>
      <c r="F57" s="14">
        <v>12207</v>
      </c>
      <c r="G57" s="14">
        <v>17473</v>
      </c>
      <c r="H57" s="14">
        <f t="shared" si="1"/>
        <v>10428</v>
      </c>
      <c r="I57" s="14"/>
    </row>
    <row r="58" spans="2:9" x14ac:dyDescent="0.45">
      <c r="B58" t="s">
        <v>181</v>
      </c>
      <c r="C58">
        <v>84</v>
      </c>
      <c r="D58" s="14">
        <v>1236</v>
      </c>
      <c r="E58">
        <v>432</v>
      </c>
      <c r="F58" s="14">
        <v>8048</v>
      </c>
      <c r="G58" s="14">
        <v>10716</v>
      </c>
      <c r="H58" s="14">
        <f t="shared" si="1"/>
        <v>6380</v>
      </c>
      <c r="I58" s="14"/>
    </row>
    <row r="59" spans="2:9" x14ac:dyDescent="0.45">
      <c r="B59" t="s">
        <v>231</v>
      </c>
      <c r="C59">
        <v>48</v>
      </c>
      <c r="D59">
        <v>462</v>
      </c>
      <c r="E59">
        <v>215</v>
      </c>
      <c r="F59" s="14">
        <v>4728</v>
      </c>
      <c r="G59" s="14">
        <v>6720</v>
      </c>
      <c r="H59" s="14">
        <f t="shared" si="1"/>
        <v>4051</v>
      </c>
      <c r="I59" s="14"/>
    </row>
    <row r="60" spans="2:9" x14ac:dyDescent="0.45">
      <c r="B60" t="s">
        <v>211</v>
      </c>
      <c r="C60">
        <v>124</v>
      </c>
      <c r="D60" s="14">
        <v>1180</v>
      </c>
      <c r="E60">
        <v>252</v>
      </c>
      <c r="F60" s="14">
        <v>13044</v>
      </c>
      <c r="G60" s="14">
        <v>16252</v>
      </c>
      <c r="H60" s="14">
        <f t="shared" si="1"/>
        <v>11612</v>
      </c>
      <c r="I60" s="14"/>
    </row>
    <row r="61" spans="2:9" x14ac:dyDescent="0.45">
      <c r="B61" t="s">
        <v>225</v>
      </c>
      <c r="C61">
        <v>25</v>
      </c>
      <c r="D61">
        <v>98</v>
      </c>
      <c r="E61">
        <v>0</v>
      </c>
      <c r="F61">
        <v>995</v>
      </c>
      <c r="G61" s="14">
        <v>1867</v>
      </c>
      <c r="H61" s="14">
        <f t="shared" si="1"/>
        <v>897</v>
      </c>
      <c r="I61" s="14"/>
    </row>
    <row r="62" spans="2:9" x14ac:dyDescent="0.45">
      <c r="H62" s="14"/>
    </row>
    <row r="63" spans="2:9" x14ac:dyDescent="0.45">
      <c r="B63" t="s">
        <v>241</v>
      </c>
      <c r="C63" s="7">
        <f>SUM(C7:C61)</f>
        <v>4651</v>
      </c>
      <c r="D63" s="7">
        <f>SUM(D7:D61)</f>
        <v>62819</v>
      </c>
      <c r="E63" s="7">
        <f>SUM(E7:E61)</f>
        <v>27679</v>
      </c>
      <c r="F63" s="7">
        <f>SUM(F7:F61)</f>
        <v>568345</v>
      </c>
      <c r="G63" s="7">
        <f>SUM(G7:G61)</f>
        <v>790760</v>
      </c>
      <c r="H63" s="14">
        <f>F63-D63-E63</f>
        <v>477847</v>
      </c>
      <c r="I63"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D2AF-25F9-439B-8B3E-53898D9EDEF8}">
  <dimension ref="B2:D20"/>
  <sheetViews>
    <sheetView workbookViewId="0">
      <selection activeCell="C21" sqref="C21"/>
    </sheetView>
  </sheetViews>
  <sheetFormatPr defaultRowHeight="14.25" x14ac:dyDescent="0.45"/>
  <cols>
    <col min="2" max="2" width="36.19921875" customWidth="1"/>
    <col min="3" max="3" width="10.86328125" bestFit="1" customWidth="1"/>
    <col min="4" max="4" width="9.1328125" bestFit="1" customWidth="1"/>
  </cols>
  <sheetData>
    <row r="2" spans="2:4" x14ac:dyDescent="0.45">
      <c r="B2" s="17" t="s">
        <v>74</v>
      </c>
    </row>
    <row r="4" spans="2:4" x14ac:dyDescent="0.45">
      <c r="B4" t="s">
        <v>75</v>
      </c>
      <c r="C4" t="s">
        <v>76</v>
      </c>
    </row>
    <row r="5" spans="2:4" x14ac:dyDescent="0.45">
      <c r="B5" t="s">
        <v>77</v>
      </c>
      <c r="C5" s="7">
        <v>540668</v>
      </c>
      <c r="D5" s="8">
        <f>C5/C7</f>
        <v>0.8507690734140565</v>
      </c>
    </row>
    <row r="6" spans="2:4" x14ac:dyDescent="0.45">
      <c r="B6" t="s">
        <v>21</v>
      </c>
      <c r="C6" s="7">
        <v>94837</v>
      </c>
      <c r="D6" s="8">
        <f>C6/C7</f>
        <v>0.14923092658594347</v>
      </c>
    </row>
    <row r="7" spans="2:4" x14ac:dyDescent="0.45">
      <c r="B7" t="s">
        <v>78</v>
      </c>
      <c r="C7" s="7">
        <f>SUM(C5:C6)</f>
        <v>635505</v>
      </c>
      <c r="D7" s="7"/>
    </row>
    <row r="8" spans="2:4" x14ac:dyDescent="0.45">
      <c r="C8" s="7"/>
      <c r="D8" s="7"/>
    </row>
    <row r="9" spans="2:4" x14ac:dyDescent="0.45">
      <c r="B9" t="s">
        <v>85</v>
      </c>
      <c r="C9" s="7"/>
      <c r="D9" s="7"/>
    </row>
    <row r="10" spans="2:4" x14ac:dyDescent="0.45">
      <c r="B10" t="s">
        <v>79</v>
      </c>
      <c r="C10" s="7">
        <v>46490</v>
      </c>
      <c r="D10" s="7"/>
    </row>
    <row r="11" spans="2:4" x14ac:dyDescent="0.45">
      <c r="B11" t="s">
        <v>80</v>
      </c>
      <c r="C11" s="14">
        <v>14731</v>
      </c>
    </row>
    <row r="12" spans="2:4" x14ac:dyDescent="0.45">
      <c r="B12" t="s">
        <v>81</v>
      </c>
      <c r="C12" s="14">
        <v>6588</v>
      </c>
    </row>
    <row r="13" spans="2:4" x14ac:dyDescent="0.45">
      <c r="B13" t="s">
        <v>82</v>
      </c>
      <c r="C13" s="14">
        <v>4698</v>
      </c>
    </row>
    <row r="14" spans="2:4" x14ac:dyDescent="0.45">
      <c r="B14" t="s">
        <v>83</v>
      </c>
      <c r="C14" s="14">
        <v>22330</v>
      </c>
    </row>
    <row r="16" spans="2:4" x14ac:dyDescent="0.45">
      <c r="B16" t="s">
        <v>84</v>
      </c>
      <c r="C16" s="9">
        <f>SUM(C10:C14)</f>
        <v>94837</v>
      </c>
    </row>
    <row r="17" spans="2:4" x14ac:dyDescent="0.45">
      <c r="B17" t="s">
        <v>86</v>
      </c>
      <c r="C17" s="9">
        <f>C16-C13-C14</f>
        <v>67809</v>
      </c>
      <c r="D17">
        <f>C17/C16</f>
        <v>0.71500574670223649</v>
      </c>
    </row>
    <row r="18" spans="2:4" x14ac:dyDescent="0.45">
      <c r="D18" s="8">
        <f>C17/C7</f>
        <v>0.10670097009464914</v>
      </c>
    </row>
    <row r="19" spans="2:4" x14ac:dyDescent="0.45">
      <c r="C19" s="9"/>
    </row>
    <row r="20" spans="2:4" x14ac:dyDescent="0.45">
      <c r="B20" t="s">
        <v>107</v>
      </c>
      <c r="C20" s="9">
        <f>C17+C5</f>
        <v>608477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063A5ED81A274BA4F41D1DC3CC1EA8" ma:contentTypeVersion="12" ma:contentTypeDescription="Create a new document." ma:contentTypeScope="" ma:versionID="e497b2e08e116d1d05930c0343f67090">
  <xsd:schema xmlns:xsd="http://www.w3.org/2001/XMLSchema" xmlns:xs="http://www.w3.org/2001/XMLSchema" xmlns:p="http://schemas.microsoft.com/office/2006/metadata/properties" xmlns:ns2="decd2d6f-1e4b-4399-b6d3-9e8e71f80714" xmlns:ns3="433248eb-a278-4dd5-b83b-d0d8bca61c3e" targetNamespace="http://schemas.microsoft.com/office/2006/metadata/properties" ma:root="true" ma:fieldsID="fb68fded59e5dd1548cd7a22bb4bb766" ns2:_="" ns3:_="">
    <xsd:import namespace="decd2d6f-1e4b-4399-b6d3-9e8e71f80714"/>
    <xsd:import namespace="433248eb-a278-4dd5-b83b-d0d8bca61c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d2d6f-1e4b-4399-b6d3-9e8e71f80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248eb-a278-4dd5-b83b-d0d8bca61c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9ED2C4-7C8A-44A4-844B-8B1A4DF78C35}">
  <ds:schemaRefs>
    <ds:schemaRef ds:uri="http://schemas.microsoft.com/sharepoint/v3/contenttype/forms"/>
  </ds:schemaRefs>
</ds:datastoreItem>
</file>

<file path=customXml/itemProps2.xml><?xml version="1.0" encoding="utf-8"?>
<ds:datastoreItem xmlns:ds="http://schemas.openxmlformats.org/officeDocument/2006/customXml" ds:itemID="{5799B643-6FCE-4927-A0E5-D849AE3F4312}">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433248eb-a278-4dd5-b83b-d0d8bca61c3e"/>
    <ds:schemaRef ds:uri="decd2d6f-1e4b-4399-b6d3-9e8e71f80714"/>
    <ds:schemaRef ds:uri="http://www.w3.org/XML/1998/namespace"/>
    <ds:schemaRef ds:uri="http://purl.org/dc/terms/"/>
  </ds:schemaRefs>
</ds:datastoreItem>
</file>

<file path=customXml/itemProps3.xml><?xml version="1.0" encoding="utf-8"?>
<ds:datastoreItem xmlns:ds="http://schemas.openxmlformats.org/officeDocument/2006/customXml" ds:itemID="{0EFC0554-C59D-483A-94AD-D4264C71E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d2d6f-1e4b-4399-b6d3-9e8e71f80714"/>
    <ds:schemaRef ds:uri="433248eb-a278-4dd5-b83b-d0d8bca61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1</vt:i4>
      </vt:variant>
    </vt:vector>
  </HeadingPairs>
  <TitlesOfParts>
    <vt:vector size="10" baseType="lpstr">
      <vt:lpstr>Instructions</vt:lpstr>
      <vt:lpstr>1_MODEL INPUTS</vt:lpstr>
      <vt:lpstr>2_AVAILABLE BEDS BY DAY</vt:lpstr>
      <vt:lpstr>4_INFECTION MODEL (calc)</vt:lpstr>
      <vt:lpstr>5_ADMISSIONS MODEL (calc)</vt:lpstr>
      <vt:lpstr>ALL INPUTS BY STATE</vt:lpstr>
      <vt:lpstr>Cases by State</vt:lpstr>
      <vt:lpstr>Beds by State</vt:lpstr>
      <vt:lpstr>Types of Beds - US</vt:lpstr>
      <vt:lpstr>3_AVAILABLE BEDS BY DAY (graph)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Castillo</dc:creator>
  <cp:lastModifiedBy>Catherine Castillo</cp:lastModifiedBy>
  <dcterms:created xsi:type="dcterms:W3CDTF">2020-03-12T13:56:10Z</dcterms:created>
  <dcterms:modified xsi:type="dcterms:W3CDTF">2020-03-16T18:21:27Z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0x0101004D063A5ED81A274BA4F41D1DC3CC1EA8</vt:lpwstr>
  </property>
</Properties>
</file>